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'KLSEBS'!$A$1:$K$198</definedName>
    <definedName name="_xlnm.Print_Area" localSheetId="1">'KLSEPL'!$A$1:$K$92</definedName>
    <definedName name="Print_Area_MI" localSheetId="0">'KLSEBS'!$A$1:$K$197</definedName>
    <definedName name="Print_Area_MI">'KLSEPL'!$A$1:$L$94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<sst xmlns="http://schemas.openxmlformats.org/spreadsheetml/2006/main" count="322" uniqueCount="235">
  <si>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</si>
  <si>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</si>
  <si>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</si>
  <si>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</si>
  <si>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</si>
  <si>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</si>
  <si>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</si>
  <si>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</si>
  <si>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</si>
  <si>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</si>
  <si>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</si>
  <si>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</si>
  <si>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</si>
  <si>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</si>
  <si>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</si>
  <si>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</si>
  <si>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</si>
  <si>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</si>
  <si>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</si>
  <si>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</si>
  <si>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</si>
  <si>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</si>
  <si>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</si>
  <si>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</si>
  <si>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</si>
  <si>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</si>
  <si>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</si>
  <si>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</si>
  <si>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</si>
  <si>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</si>
  <si>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</si>
  <si>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</si>
  <si>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</si>
  <si>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</si>
  <si>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</si>
  <si>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</si>
  <si>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</si>
  <si>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</si>
  <si>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</si>
  <si>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</si>
  <si>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</si>
  <si>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</si>
  <si>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</si>
  <si>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</si>
  <si>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</si>
  <si>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</si>
  <si>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</si>
  <si>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</si>
  <si>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</si>
  <si>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</si>
  <si>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</si>
  <si>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</si>
  <si>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</si>
  <si>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</si>
  <si>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</si>
  <si>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</si>
  <si>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</si>
  <si>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</si>
  <si>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</si>
  <si>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</si>
  <si>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</si>
  <si>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</si>
  <si>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</si>
  <si>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</si>
  <si>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</si>
  <si>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</si>
  <si>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</si>
  <si>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</si>
  <si>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</si>
  <si>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</si>
  <si>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</si>
  <si>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</si>
  <si>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</si>
  <si>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</si>
  <si>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</si>
  <si>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Development Properties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</si>
  <si>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</si>
  <si>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</si>
  <si>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</si>
  <si>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</si>
  <si>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</si>
  <si>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</si>
  <si>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</si>
  <si>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</si>
  <si>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Premium</t>
  </si>
  <si>
    <t>9</t>
  </si>
  <si>
    <t>Minority Interests</t>
  </si>
  <si>
    <t>10</t>
  </si>
  <si>
    <t>11</t>
  </si>
  <si>
    <t>12</t>
  </si>
  <si>
    <t>NOTES</t>
  </si>
  <si>
    <t>Current year provision</t>
  </si>
  <si>
    <t>Share of tax of associated company</t>
  </si>
  <si>
    <t>NOTES (CONTINUED)</t>
  </si>
  <si>
    <t>13</t>
  </si>
  <si>
    <t>14</t>
  </si>
  <si>
    <t>15</t>
  </si>
  <si>
    <t>16</t>
  </si>
  <si>
    <t>Profit/(loss)</t>
  </si>
  <si>
    <t>Total assets</t>
  </si>
  <si>
    <t>before taxation</t>
  </si>
  <si>
    <t>employed</t>
  </si>
  <si>
    <t>17</t>
  </si>
  <si>
    <t>18</t>
  </si>
  <si>
    <t>19</t>
  </si>
  <si>
    <t>20</t>
  </si>
  <si>
    <t>By Order of the Board</t>
  </si>
  <si>
    <t>Investment Properties</t>
  </si>
  <si>
    <t>Debtors</t>
  </si>
  <si>
    <t>Creditors</t>
  </si>
  <si>
    <t>Deferred Taxation</t>
  </si>
  <si>
    <t>Deferred taxation</t>
  </si>
  <si>
    <t>Group borrowings and debt securities</t>
  </si>
  <si>
    <t>Short term borrowings</t>
  </si>
  <si>
    <t>Secured -</t>
  </si>
  <si>
    <t>Unsecured -</t>
  </si>
  <si>
    <t>Long term borrowings</t>
  </si>
  <si>
    <t>Investment holding</t>
  </si>
  <si>
    <t>The quarterly financial statements have been prepared using the same accounting policies and</t>
  </si>
  <si>
    <t>methods of computation as compared with the most recent annual financial statement.</t>
  </si>
  <si>
    <t>Retained Profits</t>
  </si>
  <si>
    <t xml:space="preserve">(ii)  Fully diluted </t>
  </si>
  <si>
    <t>NR</t>
  </si>
  <si>
    <t>NA</t>
  </si>
  <si>
    <t>*</t>
  </si>
  <si>
    <t>(AUDITED)</t>
  </si>
  <si>
    <t>NR denotes "Not Required"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</si>
  <si>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</si>
  <si>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</si>
  <si>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</si>
  <si>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</si>
  <si>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</si>
  <si>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(i)  Basic (based on 314,667,132 ordinary shares) (sen)</t>
  </si>
  <si>
    <t>Land held for Development</t>
  </si>
  <si>
    <t>Provision for Taxation</t>
  </si>
  <si>
    <t>Exchange Fluctuation Reserve</t>
  </si>
  <si>
    <t>Capital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</si>
  <si>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</si>
  <si>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</si>
  <si>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</si>
  <si>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</si>
  <si>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</si>
  <si>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</si>
  <si>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</si>
  <si>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</si>
  <si>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</si>
  <si>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</si>
  <si>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</si>
  <si>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 xml:space="preserve">     on 14 July 2002</t>
  </si>
  <si>
    <t>USD3 million term loan repayable in 3 annual instalments of</t>
  </si>
  <si>
    <t xml:space="preserve">     USD1 million each, commencing June 2000</t>
  </si>
  <si>
    <t>Less :</t>
  </si>
  <si>
    <t>Repayment due within 12 months included under</t>
  </si>
  <si>
    <t xml:space="preserve">     short term borrowings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</si>
  <si>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</si>
  <si>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</si>
  <si>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</si>
  <si>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</si>
  <si>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</si>
  <si>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</si>
  <si>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</si>
  <si>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</si>
  <si>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</si>
  <si>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Analysis by activities</t>
  </si>
  <si>
    <t>As at the date of this announcement, contingent liabilities in respect of guarantees extended in support of</t>
  </si>
  <si>
    <t>There were no issuance and repayment of debts and equity securities, share buy-backs, share</t>
  </si>
  <si>
    <t>Current</t>
  </si>
  <si>
    <t>Year</t>
  </si>
  <si>
    <t>Cumulative</t>
  </si>
  <si>
    <t>Quarter</t>
  </si>
  <si>
    <t>To-date</t>
  </si>
  <si>
    <t>(Over) / Under provision in prior years</t>
  </si>
  <si>
    <t>Analysis by geographical locations</t>
  </si>
  <si>
    <t>QUARTERLY RESULTS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</si>
  <si>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</si>
  <si>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</si>
  <si>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</si>
  <si>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</si>
  <si>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</si>
  <si>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</si>
  <si>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</si>
  <si>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AS AT PRECEDING FINANCIAL</t>
  </si>
  <si>
    <t>31/12/99</t>
  </si>
  <si>
    <t>2.01</t>
  </si>
  <si>
    <t>USD4,283,333 term loan repayable in one lump sum</t>
  </si>
  <si>
    <t>YEAR END 31/12/99 (AUDITED)</t>
  </si>
  <si>
    <t>Investments in Associated Companies</t>
  </si>
  <si>
    <t>Amount due from Affiliated Companies</t>
  </si>
  <si>
    <t>Barring unforeseen circumstances, the Board expects the Group to achieve a satisfactory performance for the financial</t>
  </si>
  <si>
    <t>year 2000.</t>
  </si>
  <si>
    <t>Amount due from Associated Companies</t>
  </si>
  <si>
    <t>Deposits with Licensed Banks</t>
  </si>
  <si>
    <t>Profit after taxation attributable to</t>
  </si>
  <si>
    <t>Long Term Investments</t>
  </si>
  <si>
    <t>Amount due to Affiliated Companies</t>
  </si>
  <si>
    <t>combination, acquisition or disposal of subsidiaries and long term investments, restructuring and discontinuing operations.</t>
  </si>
  <si>
    <t>Our principal business operations were not significantly affected by seasonal or cyclical factors.</t>
  </si>
  <si>
    <t>cancellation, shares held as treasury shares and resale of treasury shares for the current financial year to date.</t>
  </si>
  <si>
    <t>Banker's acceptance/time loan</t>
  </si>
  <si>
    <t>There was no pre-acquisition profits included in the results for the current financial year to date.</t>
  </si>
  <si>
    <t>There were no changes in the composition of the Group for the current financial year to date including business</t>
  </si>
  <si>
    <t>Financed by:</t>
  </si>
  <si>
    <t>Investment in a Joint Venture Company</t>
  </si>
  <si>
    <t>Shareholders' Funds</t>
  </si>
  <si>
    <t xml:space="preserve">  Share Capital</t>
  </si>
  <si>
    <t xml:space="preserve">  Reserves</t>
  </si>
  <si>
    <t>UNAUDITED RESULTS FOR THE 3RD QUARTER ENDED 30 SEPTEMBER 2000</t>
  </si>
  <si>
    <t>the 3rd quarter ended 30 September 2000.</t>
  </si>
  <si>
    <t>30/09/00</t>
  </si>
  <si>
    <t>30/09/99</t>
  </si>
  <si>
    <t>QUARTER 30/09/00</t>
  </si>
  <si>
    <t>There was no exceptional item for the 3rd quarter ended 30 September 2000.</t>
  </si>
  <si>
    <t>There was no extraordinary item for the 3rd quarter ended 30 September 2000.</t>
  </si>
  <si>
    <t>The taxation charge for the 3rd quarter ended 30 September 2000 included the following :</t>
  </si>
  <si>
    <t>There was no purchase or disposal of quoted securities for the 3rd quarter ended 30 September 2000. There was</t>
  </si>
  <si>
    <t>no investment in quoted securities as at 30 September 2000.</t>
  </si>
  <si>
    <t>* Converted at the respective exchange rates prevailing as at 30 September 2000.</t>
  </si>
  <si>
    <t>Segmental turnover, profit/(loss) before taxation for the nine months ended 30 September 2000 and total assets</t>
  </si>
  <si>
    <t>employed as at 30 September 2000 were as follows :</t>
  </si>
  <si>
    <t>The Board of Directors does not recommend the payment of any dividend for the 3rd quarter ended 30 September 2000.</t>
  </si>
  <si>
    <t>2.06</t>
  </si>
  <si>
    <t>banking and other credit facilities granted to subsidiaries amounted to RM223 million.</t>
  </si>
  <si>
    <t>The Group recorded a 16% increase in turnover from RM87 million in 2nd quarter 2000 to RM100 million in 3rd quarter 2000.</t>
  </si>
  <si>
    <t>With the increase in turnover, the Group's profit before tax and minority interest increased from RM8.9 million in 2nd quarter</t>
  </si>
  <si>
    <t>For the 9 months period ended 30 September 2000, the Group achieved a turnover of RM257 million and a profit before</t>
  </si>
  <si>
    <t>tax and minority interests of RM25.6 million.</t>
  </si>
  <si>
    <t>2000 to RM10.8 million in 3rd quarter 2000. This was mainly due to better contribution from the garments and property</t>
  </si>
  <si>
    <t>investment divisions.</t>
  </si>
  <si>
    <t>3rd Quarter</t>
  </si>
  <si>
    <t>For the current financial year to date, the Group disposed of an investment property in Australia resulting in a marginal loss</t>
  </si>
  <si>
    <t xml:space="preserve">on disposal of RM8,000. </t>
  </si>
  <si>
    <t>There was no corporate proposal announced which remained incomplete as at 14 November 2000.</t>
  </si>
  <si>
    <t>There were no financial instruments with off balance sheet risk as at 14 November 2000.</t>
  </si>
  <si>
    <t>There was no pending material litigation as at 14 November 2000.</t>
  </si>
  <si>
    <t>Date : 20 NOVEMBER 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</si>
</sst>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37" fontId="2" fillId="0" borderId="0" xfId="0" applyFont="1" applyAlignment="1">
      <alignment horizontal="center"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2" xfId="15" applyFont="1" applyFill="1" applyBorder="1" applyAlignment="1" applyProtection="1">
      <alignment/>
      <protection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3" xfId="0" applyFont="1" applyFill="1" applyBorder="1" applyAlignment="1" applyProtection="1">
      <alignment horizontal="centerContinuous"/>
      <protection/>
    </xf>
    <xf numFmtId="37" fontId="1" fillId="0" borderId="4" xfId="0" applyFont="1" applyFill="1" applyBorder="1" applyAlignment="1">
      <alignment horizontal="centerContinuous"/>
    </xf>
    <xf numFmtId="37" fontId="1" fillId="0" borderId="5" xfId="0" applyFont="1" applyFill="1" applyBorder="1" applyAlignment="1" applyProtection="1">
      <alignment horizontal="center"/>
      <protection/>
    </xf>
    <xf numFmtId="37" fontId="1" fillId="0" borderId="6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5" xfId="0" applyFont="1" applyFill="1" applyBorder="1" applyAlignment="1">
      <alignment/>
    </xf>
    <xf numFmtId="37" fontId="1" fillId="0" borderId="7" xfId="0" applyFont="1" applyFill="1" applyBorder="1" applyAlignment="1" applyProtection="1">
      <alignment horizontal="center"/>
      <protection/>
    </xf>
    <xf numFmtId="37" fontId="1" fillId="0" borderId="8" xfId="0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41" fontId="1" fillId="0" borderId="2" xfId="0" applyNumberFormat="1" applyFont="1" applyFill="1" applyBorder="1" applyAlignment="1" applyProtection="1">
      <alignment horizontal="center"/>
      <protection/>
    </xf>
    <xf numFmtId="37" fontId="1" fillId="0" borderId="9" xfId="0" applyFont="1" applyFill="1" applyBorder="1" applyAlignment="1" applyProtection="1">
      <alignment horizontal="center"/>
      <protection/>
    </xf>
    <xf numFmtId="37" fontId="7" fillId="0" borderId="0" xfId="0" applyFont="1" applyFill="1" applyAlignment="1">
      <alignment horizontal="centerContinuous"/>
    </xf>
    <xf numFmtId="41" fontId="1" fillId="0" borderId="10" xfId="0" applyNumberFormat="1" applyFont="1" applyFill="1" applyBorder="1" applyAlignment="1" applyProtection="1">
      <alignment horizontal="center"/>
      <protection/>
    </xf>
    <xf numFmtId="37" fontId="7" fillId="0" borderId="0" xfId="0" applyFont="1" applyFill="1" applyAlignment="1">
      <alignment/>
    </xf>
    <xf numFmtId="41" fontId="1" fillId="0" borderId="0" xfId="0" applyNumberFormat="1" applyFont="1" applyFill="1" applyAlignment="1" applyProtection="1">
      <alignment horizontal="center"/>
      <protection/>
    </xf>
    <xf numFmtId="41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11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2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11" xfId="0" applyFont="1" applyFill="1" applyBorder="1" applyAlignment="1">
      <alignment/>
    </xf>
    <xf numFmtId="37" fontId="1" fillId="0" borderId="12" xfId="0" applyFont="1" applyFill="1" applyBorder="1" applyAlignment="1">
      <alignment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5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43" fontId="1" fillId="0" borderId="16" xfId="15" applyFont="1" applyFill="1" applyBorder="1" applyAlignment="1">
      <alignment horizontal="center"/>
    </xf>
    <xf numFmtId="37" fontId="1" fillId="0" borderId="16" xfId="0" applyFont="1" applyFill="1" applyBorder="1" applyAlignment="1" applyProtection="1">
      <alignment horizontal="center"/>
      <protection/>
    </xf>
    <xf numFmtId="170" fontId="1" fillId="0" borderId="16" xfId="15" applyNumberFormat="1" applyFont="1" applyFill="1" applyBorder="1" applyAlignment="1">
      <alignment horizontal="center"/>
    </xf>
    <xf numFmtId="37" fontId="1" fillId="0" borderId="16" xfId="0" applyFont="1" applyFill="1" applyBorder="1" applyAlignment="1">
      <alignment horizontal="center"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10" xfId="0" applyNumberFormat="1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 applyProtection="1">
      <alignment/>
      <protection/>
    </xf>
    <xf numFmtId="43" fontId="1" fillId="0" borderId="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Alignment="1" applyProtection="1">
      <alignment/>
      <protection/>
    </xf>
    <xf numFmtId="170" fontId="1" fillId="0" borderId="17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18" xfId="0" applyFont="1" applyFill="1" applyBorder="1" applyAlignment="1" applyProtection="1">
      <alignment/>
      <protection/>
    </xf>
    <xf numFmtId="37" fontId="1" fillId="0" borderId="17" xfId="0" applyFont="1" applyFill="1" applyBorder="1" applyAlignment="1" applyProtection="1">
      <alignment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19" xfId="0" applyFont="1" applyFill="1" applyBorder="1" applyAlignment="1">
      <alignment horizontal="centerContinuous"/>
    </xf>
    <xf numFmtId="170" fontId="1" fillId="0" borderId="2" xfId="15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170" fontId="1" fillId="0" borderId="9" xfId="15" applyNumberFormat="1" applyFont="1" applyFill="1" applyBorder="1" applyAlignment="1" applyProtection="1">
      <alignment horizontal="center"/>
      <protection/>
    </xf>
    <xf numFmtId="170" fontId="1" fillId="0" borderId="10" xfId="15" applyNumberFormat="1" applyFont="1" applyFill="1" applyBorder="1" applyAlignment="1" applyProtection="1">
      <alignment horizontal="center"/>
      <protection/>
    </xf>
    <xf numFmtId="37" fontId="1" fillId="0" borderId="10" xfId="0" applyFont="1" applyFill="1" applyBorder="1" applyAlignment="1" applyProtection="1">
      <alignment horizontal="right"/>
      <protection/>
    </xf>
    <xf numFmtId="37" fontId="4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2" fillId="0" borderId="0" xfId="0" applyFont="1" applyFill="1" applyAlignment="1" applyProtection="1">
      <alignment horizontal="center"/>
      <protection/>
    </xf>
    <xf numFmtId="43" fontId="1" fillId="0" borderId="16" xfId="15" applyFont="1" applyFill="1" applyBorder="1" applyAlignment="1" quotePrefix="1">
      <alignment horizontal="center"/>
    </xf>
    <xf numFmtId="43" fontId="1" fillId="0" borderId="16" xfId="15" applyFont="1" applyFill="1" applyBorder="1" applyAlignment="1">
      <alignment horizontal="center"/>
    </xf>
    <xf numFmtId="37" fontId="1" fillId="0" borderId="20" xfId="0" applyFont="1" applyFill="1" applyBorder="1" applyAlignment="1" applyProtection="1">
      <alignment horizontal="center"/>
      <protection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3"/>
  <sheetViews>
    <sheetView view="pageBreakPreview" zoomScale="60" zoomScaleNormal="75" workbookViewId="0" topLeftCell="A1">
      <selection activeCell="F193" sqref="F193"/>
    </sheetView>
  </sheetViews>
  <sheetFormatPr defaultColWidth="9.7109375" defaultRowHeight="12.75"/>
  <cols>
    <col min="1" max="1" width="3.7109375" style="2" customWidth="1"/>
    <col min="2" max="2" width="5.7109375" style="2" customWidth="1"/>
    <col min="3" max="3" width="10.7109375" style="2" customWidth="1"/>
    <col min="4" max="4" width="9.7109375" style="2" customWidth="1"/>
    <col min="5" max="5" width="16.8515625" style="2" customWidth="1"/>
    <col min="6" max="6" width="11.710937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5.421875" style="2" customWidth="1"/>
    <col min="12" max="12" width="14.00390625" style="2" bestFit="1" customWidth="1"/>
    <col min="13" max="16384" width="9.7109375" style="2" customWidth="1"/>
  </cols>
  <sheetData>
    <row r="1" spans="1:13" ht="12" customHeight="1">
      <c r="A1" s="89" t="s">
        <v>129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"/>
      <c r="M1" s="1"/>
    </row>
    <row r="2" spans="1:13" ht="12" customHeight="1">
      <c r="A2" s="88" t="s">
        <v>130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3"/>
    </row>
    <row r="3" spans="1:13" ht="12" customHeight="1">
      <c r="A3" s="88" t="s">
        <v>131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3"/>
      <c r="M3" s="3"/>
    </row>
    <row r="4" spans="1:10" ht="12" customHeight="1">
      <c r="A4" s="4"/>
      <c r="J4" s="5"/>
    </row>
    <row r="5" spans="1:11" ht="12" customHeight="1">
      <c r="A5" s="87" t="s">
        <v>206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ht="12" customHeight="1"/>
    <row r="7" ht="12.75">
      <c r="A7" s="4" t="s">
        <v>65</v>
      </c>
    </row>
    <row r="8" spans="1:11" ht="12" customHeight="1">
      <c r="A8" s="12"/>
      <c r="B8" s="12"/>
      <c r="C8" s="12"/>
      <c r="D8" s="12"/>
      <c r="E8" s="12"/>
      <c r="F8" s="8"/>
      <c r="G8" s="8"/>
      <c r="H8" s="47" t="s">
        <v>66</v>
      </c>
      <c r="I8" s="8"/>
      <c r="J8" s="47" t="s">
        <v>66</v>
      </c>
      <c r="K8" s="8"/>
    </row>
    <row r="9" spans="1:11" ht="12" customHeight="1">
      <c r="A9" s="12"/>
      <c r="B9" s="12"/>
      <c r="C9" s="12"/>
      <c r="D9" s="12"/>
      <c r="E9" s="12"/>
      <c r="F9" s="8"/>
      <c r="G9" s="8"/>
      <c r="H9" s="48" t="s">
        <v>67</v>
      </c>
      <c r="I9" s="8"/>
      <c r="J9" s="48" t="s">
        <v>5</v>
      </c>
      <c r="K9" s="8"/>
    </row>
    <row r="10" spans="1:11" ht="12.75">
      <c r="A10" s="12"/>
      <c r="B10" s="12"/>
      <c r="C10" s="12"/>
      <c r="D10" s="12"/>
      <c r="E10" s="12"/>
      <c r="F10" s="8"/>
      <c r="G10" s="8"/>
      <c r="H10" s="48" t="s">
        <v>4</v>
      </c>
      <c r="I10" s="8"/>
      <c r="J10" s="48" t="s">
        <v>68</v>
      </c>
      <c r="K10" s="8"/>
    </row>
    <row r="11" spans="1:11" ht="12.75">
      <c r="A11" s="12"/>
      <c r="B11" s="12"/>
      <c r="C11" s="12"/>
      <c r="D11" s="12"/>
      <c r="E11" s="12"/>
      <c r="F11" s="8"/>
      <c r="G11" s="8"/>
      <c r="H11" s="48" t="s">
        <v>7</v>
      </c>
      <c r="I11" s="8"/>
      <c r="J11" s="48" t="s">
        <v>69</v>
      </c>
      <c r="K11" s="8"/>
    </row>
    <row r="12" spans="1:11" ht="12.75">
      <c r="A12" s="12"/>
      <c r="B12" s="12"/>
      <c r="C12" s="12"/>
      <c r="D12" s="12"/>
      <c r="E12" s="12"/>
      <c r="F12" s="8"/>
      <c r="G12" s="8"/>
      <c r="H12" s="48" t="s">
        <v>208</v>
      </c>
      <c r="I12" s="8"/>
      <c r="J12" s="48" t="s">
        <v>182</v>
      </c>
      <c r="K12" s="8"/>
    </row>
    <row r="13" spans="1:11" ht="12.75">
      <c r="A13" s="12"/>
      <c r="B13" s="12"/>
      <c r="C13" s="12"/>
      <c r="D13" s="12"/>
      <c r="E13" s="12"/>
      <c r="F13" s="8"/>
      <c r="G13" s="8"/>
      <c r="H13" s="48"/>
      <c r="I13" s="8"/>
      <c r="J13" s="49" t="s">
        <v>125</v>
      </c>
      <c r="K13" s="8"/>
    </row>
    <row r="14" spans="1:11" ht="12.75">
      <c r="A14" s="12"/>
      <c r="B14" s="12"/>
      <c r="C14" s="12"/>
      <c r="D14" s="12"/>
      <c r="E14" s="12"/>
      <c r="F14" s="8"/>
      <c r="G14" s="8"/>
      <c r="H14" s="50" t="s">
        <v>12</v>
      </c>
      <c r="I14" s="8"/>
      <c r="J14" s="50" t="s">
        <v>12</v>
      </c>
      <c r="K14" s="8"/>
    </row>
    <row r="15" spans="1:11" ht="12" customHeight="1">
      <c r="A15" s="12"/>
      <c r="B15" s="12"/>
      <c r="C15" s="12"/>
      <c r="D15" s="12"/>
      <c r="E15" s="12"/>
      <c r="F15" s="8"/>
      <c r="G15" s="8"/>
      <c r="H15" s="8"/>
      <c r="I15" s="8"/>
      <c r="J15" s="8"/>
      <c r="K15" s="8"/>
    </row>
    <row r="16" spans="1:11" ht="12.75" customHeight="1">
      <c r="A16" s="8"/>
      <c r="B16" s="9" t="s">
        <v>70</v>
      </c>
      <c r="C16" s="12"/>
      <c r="D16" s="12"/>
      <c r="E16" s="12"/>
      <c r="F16" s="8"/>
      <c r="G16" s="8"/>
      <c r="H16" s="8">
        <v>72274</v>
      </c>
      <c r="I16" s="8"/>
      <c r="J16" s="8">
        <v>74214</v>
      </c>
      <c r="K16" s="12"/>
    </row>
    <row r="17" spans="1:11" ht="12.75">
      <c r="A17" s="8"/>
      <c r="B17" s="9" t="s">
        <v>186</v>
      </c>
      <c r="C17" s="12"/>
      <c r="D17" s="12"/>
      <c r="E17" s="12"/>
      <c r="F17" s="8"/>
      <c r="G17" s="8"/>
      <c r="H17" s="8">
        <v>34548</v>
      </c>
      <c r="I17" s="8"/>
      <c r="J17" s="8">
        <v>34513</v>
      </c>
      <c r="K17" s="12"/>
    </row>
    <row r="18" spans="1:11" ht="12.75">
      <c r="A18" s="8"/>
      <c r="B18" s="9" t="s">
        <v>202</v>
      </c>
      <c r="C18" s="12"/>
      <c r="D18" s="12"/>
      <c r="E18" s="12"/>
      <c r="F18" s="8"/>
      <c r="G18" s="8"/>
      <c r="H18" s="8">
        <v>24998</v>
      </c>
      <c r="I18" s="8"/>
      <c r="J18" s="8">
        <v>24007</v>
      </c>
      <c r="K18" s="12"/>
    </row>
    <row r="19" spans="1:11" ht="12.75">
      <c r="A19" s="8"/>
      <c r="B19" s="9" t="s">
        <v>193</v>
      </c>
      <c r="C19" s="12"/>
      <c r="D19" s="12"/>
      <c r="E19" s="12"/>
      <c r="F19" s="8"/>
      <c r="G19" s="8"/>
      <c r="H19" s="8"/>
      <c r="I19" s="8"/>
      <c r="J19" s="8"/>
      <c r="K19" s="12"/>
    </row>
    <row r="20" spans="1:11" ht="12.75">
      <c r="A20" s="8"/>
      <c r="B20" s="9"/>
      <c r="C20" s="51" t="s">
        <v>133</v>
      </c>
      <c r="D20" s="12"/>
      <c r="E20" s="12"/>
      <c r="F20" s="8"/>
      <c r="G20" s="8"/>
      <c r="H20" s="8">
        <v>51292</v>
      </c>
      <c r="I20" s="8"/>
      <c r="J20" s="8">
        <v>51180</v>
      </c>
      <c r="K20" s="12"/>
    </row>
    <row r="21" spans="2:10" s="8" customFormat="1" ht="12" customHeight="1">
      <c r="B21" s="9"/>
      <c r="C21" s="52" t="s">
        <v>107</v>
      </c>
      <c r="H21" s="8">
        <v>308085</v>
      </c>
      <c r="J21" s="8">
        <v>307726</v>
      </c>
    </row>
    <row r="22" s="8" customFormat="1" ht="12" customHeight="1">
      <c r="B22" s="9"/>
    </row>
    <row r="23" spans="2:10" s="8" customFormat="1" ht="12" customHeight="1">
      <c r="B23" s="9" t="s">
        <v>73</v>
      </c>
      <c r="H23" s="53"/>
      <c r="J23" s="53"/>
    </row>
    <row r="24" spans="2:10" s="8" customFormat="1" ht="12" customHeight="1">
      <c r="B24" s="9"/>
      <c r="C24" s="52" t="s">
        <v>75</v>
      </c>
      <c r="H24" s="7">
        <v>162249</v>
      </c>
      <c r="J24" s="7">
        <v>157066</v>
      </c>
    </row>
    <row r="25" spans="3:10" s="8" customFormat="1" ht="12" customHeight="1">
      <c r="C25" s="46" t="s">
        <v>74</v>
      </c>
      <c r="H25" s="7">
        <v>108301</v>
      </c>
      <c r="J25" s="7">
        <v>101906</v>
      </c>
    </row>
    <row r="26" spans="3:10" s="8" customFormat="1" ht="12" customHeight="1">
      <c r="C26" s="46" t="s">
        <v>108</v>
      </c>
      <c r="H26" s="7">
        <v>57092</v>
      </c>
      <c r="J26" s="7">
        <f>50424-J27-J28</f>
        <v>41249</v>
      </c>
    </row>
    <row r="27" spans="3:10" s="8" customFormat="1" ht="12" customHeight="1">
      <c r="C27" s="46" t="s">
        <v>187</v>
      </c>
      <c r="H27" s="7">
        <v>1604</v>
      </c>
      <c r="J27" s="7">
        <v>8333</v>
      </c>
    </row>
    <row r="28" spans="3:10" s="8" customFormat="1" ht="12" customHeight="1">
      <c r="C28" s="46" t="s">
        <v>190</v>
      </c>
      <c r="H28" s="7">
        <v>90</v>
      </c>
      <c r="J28" s="7">
        <v>842</v>
      </c>
    </row>
    <row r="29" spans="3:10" s="8" customFormat="1" ht="12" customHeight="1">
      <c r="C29" s="46" t="s">
        <v>191</v>
      </c>
      <c r="H29" s="7">
        <v>234</v>
      </c>
      <c r="J29" s="7">
        <v>234</v>
      </c>
    </row>
    <row r="30" spans="3:10" s="8" customFormat="1" ht="12.75">
      <c r="C30" s="46" t="s">
        <v>76</v>
      </c>
      <c r="H30" s="54">
        <v>6274</v>
      </c>
      <c r="J30" s="54">
        <v>2649</v>
      </c>
    </row>
    <row r="31" spans="8:10" s="8" customFormat="1" ht="12" customHeight="1">
      <c r="H31" s="54">
        <f>SUM(H23:H30)</f>
        <v>335844</v>
      </c>
      <c r="J31" s="54">
        <f>SUM(J23:J30)</f>
        <v>312279</v>
      </c>
    </row>
    <row r="32" spans="2:10" s="8" customFormat="1" ht="12" customHeight="1">
      <c r="B32" s="9" t="s">
        <v>78</v>
      </c>
      <c r="H32" s="7"/>
      <c r="J32" s="7"/>
    </row>
    <row r="33" spans="3:10" s="8" customFormat="1" ht="12" customHeight="1">
      <c r="C33" s="46" t="s">
        <v>79</v>
      </c>
      <c r="H33" s="7">
        <f>+J114</f>
        <v>42436</v>
      </c>
      <c r="J33" s="7">
        <v>25745</v>
      </c>
    </row>
    <row r="34" spans="3:10" s="8" customFormat="1" ht="12" customHeight="1">
      <c r="C34" s="46" t="s">
        <v>109</v>
      </c>
      <c r="H34" s="7">
        <f>62975+25</f>
        <v>63000</v>
      </c>
      <c r="J34" s="7">
        <f>60826-J35</f>
        <v>56742</v>
      </c>
    </row>
    <row r="35" spans="3:10" s="8" customFormat="1" ht="12" customHeight="1">
      <c r="C35" s="46" t="s">
        <v>194</v>
      </c>
      <c r="H35" s="7">
        <v>3074</v>
      </c>
      <c r="J35" s="7">
        <v>4084</v>
      </c>
    </row>
    <row r="36" spans="3:10" s="8" customFormat="1" ht="12" customHeight="1">
      <c r="C36" s="46" t="s">
        <v>134</v>
      </c>
      <c r="H36" s="7">
        <v>4847</v>
      </c>
      <c r="J36" s="7">
        <v>0</v>
      </c>
    </row>
    <row r="37" spans="3:10" s="8" customFormat="1" ht="12" customHeight="1">
      <c r="C37" s="46" t="s">
        <v>80</v>
      </c>
      <c r="H37" s="7">
        <v>0</v>
      </c>
      <c r="J37" s="7">
        <v>12378</v>
      </c>
    </row>
    <row r="38" spans="3:10" s="8" customFormat="1" ht="12" customHeight="1">
      <c r="C38" s="9"/>
      <c r="H38" s="55">
        <f>SUM(H33:H37)</f>
        <v>113357</v>
      </c>
      <c r="J38" s="55">
        <f>SUM(J33:J37)</f>
        <v>98949</v>
      </c>
    </row>
    <row r="39" s="8" customFormat="1" ht="12" customHeight="1"/>
    <row r="40" spans="2:10" s="8" customFormat="1" ht="12" customHeight="1">
      <c r="B40" s="9" t="s">
        <v>82</v>
      </c>
      <c r="H40" s="8">
        <f>+H31-H38</f>
        <v>222487</v>
      </c>
      <c r="J40" s="8">
        <f>+J31-J38</f>
        <v>213330</v>
      </c>
    </row>
    <row r="41" spans="8:10" s="8" customFormat="1" ht="13.5" customHeight="1" thickBot="1">
      <c r="H41" s="56">
        <f>SUM(H16:H21)+H40</f>
        <v>713684</v>
      </c>
      <c r="J41" s="56">
        <f>SUM(J16:J21)+J40</f>
        <v>704970</v>
      </c>
    </row>
    <row r="42" spans="8:10" s="8" customFormat="1" ht="13.5" customHeight="1">
      <c r="H42" s="57"/>
      <c r="J42" s="57"/>
    </row>
    <row r="43" spans="2:10" s="8" customFormat="1" ht="13.5" customHeight="1">
      <c r="B43" s="8" t="s">
        <v>201</v>
      </c>
      <c r="H43" s="57"/>
      <c r="J43" s="57"/>
    </row>
    <row r="44" s="8" customFormat="1" ht="12" customHeight="1"/>
    <row r="45" s="8" customFormat="1" ht="12" customHeight="1">
      <c r="B45" s="8" t="s">
        <v>203</v>
      </c>
    </row>
    <row r="46" spans="2:10" s="8" customFormat="1" ht="12.75">
      <c r="B46" s="9" t="s">
        <v>204</v>
      </c>
      <c r="H46" s="53">
        <v>314667</v>
      </c>
      <c r="J46" s="53">
        <v>314667</v>
      </c>
    </row>
    <row r="47" spans="2:10" s="8" customFormat="1" ht="12.75">
      <c r="B47" s="9" t="s">
        <v>205</v>
      </c>
      <c r="H47" s="7"/>
      <c r="J47" s="7"/>
    </row>
    <row r="48" spans="3:10" s="8" customFormat="1" ht="12.75">
      <c r="C48" s="46" t="s">
        <v>84</v>
      </c>
      <c r="H48" s="53">
        <v>116320</v>
      </c>
      <c r="J48" s="53">
        <v>116320</v>
      </c>
    </row>
    <row r="49" spans="3:10" s="8" customFormat="1" ht="12.75">
      <c r="C49" s="46" t="s">
        <v>135</v>
      </c>
      <c r="H49" s="7">
        <v>1936</v>
      </c>
      <c r="J49" s="7">
        <v>1866</v>
      </c>
    </row>
    <row r="50" spans="3:10" s="8" customFormat="1" ht="12.75">
      <c r="C50" s="52" t="s">
        <v>136</v>
      </c>
      <c r="H50" s="7">
        <v>126822</v>
      </c>
      <c r="J50" s="7">
        <v>126822</v>
      </c>
    </row>
    <row r="51" spans="3:10" s="8" customFormat="1" ht="12.75">
      <c r="C51" s="46" t="s">
        <v>120</v>
      </c>
      <c r="H51" s="54">
        <v>89286</v>
      </c>
      <c r="J51" s="54">
        <v>72515</v>
      </c>
    </row>
    <row r="52" spans="3:10" s="8" customFormat="1" ht="12.75">
      <c r="C52" s="46"/>
      <c r="H52" s="54">
        <f>SUM(H48:H51)</f>
        <v>334364</v>
      </c>
      <c r="J52" s="54">
        <f>SUM(J48:J51)</f>
        <v>317523</v>
      </c>
    </row>
    <row r="53" spans="3:10" s="8" customFormat="1" ht="12.75">
      <c r="C53" s="46"/>
      <c r="H53" s="57">
        <f>+H52+H46</f>
        <v>649031</v>
      </c>
      <c r="J53" s="57">
        <f>+J52+J46</f>
        <v>632190</v>
      </c>
    </row>
    <row r="54" spans="2:10" s="8" customFormat="1" ht="12.75">
      <c r="B54" s="9" t="s">
        <v>86</v>
      </c>
      <c r="C54" s="9"/>
      <c r="H54" s="8">
        <v>5483</v>
      </c>
      <c r="J54" s="8">
        <v>3334</v>
      </c>
    </row>
    <row r="55" spans="2:10" s="8" customFormat="1" ht="12.75">
      <c r="B55" s="9" t="s">
        <v>137</v>
      </c>
      <c r="H55" s="8">
        <f>+J127</f>
        <v>57772</v>
      </c>
      <c r="J55" s="8">
        <v>68048</v>
      </c>
    </row>
    <row r="56" spans="2:10" s="8" customFormat="1" ht="12" customHeight="1">
      <c r="B56" s="9" t="s">
        <v>110</v>
      </c>
      <c r="H56" s="8">
        <v>1398</v>
      </c>
      <c r="J56" s="8">
        <v>1398</v>
      </c>
    </row>
    <row r="57" spans="2:10" s="8" customFormat="1" ht="13.5" customHeight="1" thickBot="1">
      <c r="B57" s="9"/>
      <c r="H57" s="56">
        <f>SUM(H53:H56)</f>
        <v>713684</v>
      </c>
      <c r="J57" s="56">
        <f>SUM(J53:J56)</f>
        <v>704970</v>
      </c>
    </row>
    <row r="58" spans="2:10" s="8" customFormat="1" ht="13.5" customHeight="1">
      <c r="B58" s="9"/>
      <c r="H58" s="57"/>
      <c r="J58" s="57"/>
    </row>
    <row r="59" spans="2:10" s="8" customFormat="1" ht="13.5" customHeight="1" thickBot="1">
      <c r="B59" s="9" t="s">
        <v>128</v>
      </c>
      <c r="H59" s="58">
        <f>(+H41-H54-H55-H56)/H46</f>
        <v>2.062596331995411</v>
      </c>
      <c r="J59" s="58">
        <f>(+J41-J54-J55-J56)/J46</f>
        <v>2.009076261571757</v>
      </c>
    </row>
    <row r="60" spans="2:10" s="8" customFormat="1" ht="13.5" customHeight="1">
      <c r="B60" s="9"/>
      <c r="H60" s="59"/>
      <c r="J60" s="59"/>
    </row>
    <row r="61" spans="1:13" s="8" customFormat="1" ht="12" customHeight="1">
      <c r="A61" s="90" t="s">
        <v>129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61"/>
      <c r="M61" s="61"/>
    </row>
    <row r="62" spans="1:13" s="8" customFormat="1" ht="12" customHeight="1">
      <c r="A62" s="91" t="s">
        <v>130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11"/>
      <c r="M62" s="11"/>
    </row>
    <row r="63" spans="1:13" s="8" customFormat="1" ht="12" customHeight="1">
      <c r="A63" s="91" t="s">
        <v>131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11"/>
      <c r="M63" s="11"/>
    </row>
    <row r="64" spans="1:10" s="8" customFormat="1" ht="12" customHeight="1">
      <c r="A64" s="28"/>
      <c r="J64" s="62"/>
    </row>
    <row r="65" spans="1:11" s="8" customFormat="1" ht="12" customHeight="1">
      <c r="A65" s="87" t="s">
        <v>206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="8" customFormat="1" ht="12.75"/>
    <row r="67" s="8" customFormat="1" ht="12.75">
      <c r="A67" s="28" t="s">
        <v>90</v>
      </c>
    </row>
    <row r="68" s="8" customFormat="1" ht="12.75"/>
    <row r="69" spans="1:11" s="8" customFormat="1" ht="12.75">
      <c r="A69" s="9" t="s">
        <v>13</v>
      </c>
      <c r="B69" s="9" t="s">
        <v>118</v>
      </c>
      <c r="C69" s="12"/>
      <c r="D69" s="12"/>
      <c r="E69" s="12"/>
      <c r="F69" s="12"/>
      <c r="G69" s="12"/>
      <c r="H69" s="12"/>
      <c r="I69" s="12"/>
      <c r="J69" s="12"/>
      <c r="K69" s="12"/>
    </row>
    <row r="70" spans="2:11" s="8" customFormat="1" ht="12.75">
      <c r="B70" s="9" t="s">
        <v>119</v>
      </c>
      <c r="C70" s="12"/>
      <c r="D70" s="12"/>
      <c r="E70" s="12"/>
      <c r="F70" s="12"/>
      <c r="G70" s="12"/>
      <c r="H70" s="12"/>
      <c r="I70" s="12"/>
      <c r="J70" s="12"/>
      <c r="K70" s="12"/>
    </row>
    <row r="71" spans="2:11" s="8" customFormat="1" ht="12.7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2" s="8" customFormat="1" ht="12" customHeight="1">
      <c r="A72" s="9" t="s">
        <v>20</v>
      </c>
      <c r="B72" s="9" t="s">
        <v>211</v>
      </c>
    </row>
    <row r="73" spans="1:2" s="8" customFormat="1" ht="12" customHeight="1">
      <c r="A73" s="9"/>
      <c r="B73" s="9"/>
    </row>
    <row r="74" spans="1:2" s="8" customFormat="1" ht="12" customHeight="1">
      <c r="A74" s="9" t="s">
        <v>54</v>
      </c>
      <c r="B74" s="9" t="s">
        <v>212</v>
      </c>
    </row>
    <row r="75" s="8" customFormat="1" ht="12" customHeight="1"/>
    <row r="76" spans="1:2" s="8" customFormat="1" ht="12" customHeight="1">
      <c r="A76" s="9" t="s">
        <v>71</v>
      </c>
      <c r="B76" s="9" t="s">
        <v>213</v>
      </c>
    </row>
    <row r="77" spans="1:2" s="8" customFormat="1" ht="12" customHeight="1">
      <c r="A77" s="9"/>
      <c r="B77" s="9"/>
    </row>
    <row r="78" spans="8:10" s="8" customFormat="1" ht="12.75">
      <c r="H78" s="33" t="s">
        <v>166</v>
      </c>
      <c r="I78" s="57"/>
      <c r="J78" s="33" t="s">
        <v>168</v>
      </c>
    </row>
    <row r="79" spans="8:10" s="8" customFormat="1" ht="12.75">
      <c r="H79" s="33" t="s">
        <v>167</v>
      </c>
      <c r="I79" s="57"/>
      <c r="J79" s="33" t="s">
        <v>169</v>
      </c>
    </row>
    <row r="80" spans="8:10" s="8" customFormat="1" ht="12.75">
      <c r="H80" s="33" t="s">
        <v>228</v>
      </c>
      <c r="I80" s="57"/>
      <c r="J80" s="33" t="s">
        <v>170</v>
      </c>
    </row>
    <row r="81" spans="8:10" s="8" customFormat="1" ht="12.75">
      <c r="H81" s="11" t="s">
        <v>208</v>
      </c>
      <c r="J81" s="11" t="s">
        <v>208</v>
      </c>
    </row>
    <row r="82" spans="8:10" s="8" customFormat="1" ht="12.75">
      <c r="H82" s="13" t="s">
        <v>12</v>
      </c>
      <c r="J82" s="13" t="s">
        <v>12</v>
      </c>
    </row>
    <row r="83" spans="2:10" s="8" customFormat="1" ht="12.75">
      <c r="B83" s="9" t="s">
        <v>91</v>
      </c>
      <c r="H83" s="74">
        <f>+J83-3639</f>
        <v>3055</v>
      </c>
      <c r="I83" s="37"/>
      <c r="J83" s="74">
        <v>6694</v>
      </c>
    </row>
    <row r="84" spans="2:10" s="8" customFormat="1" ht="12.75">
      <c r="B84" s="9" t="s">
        <v>111</v>
      </c>
      <c r="H84" s="74">
        <v>0</v>
      </c>
      <c r="I84" s="37"/>
      <c r="J84" s="74">
        <v>0</v>
      </c>
    </row>
    <row r="85" spans="2:10" s="8" customFormat="1" ht="12.75">
      <c r="B85" s="9" t="s">
        <v>171</v>
      </c>
      <c r="H85" s="74">
        <v>0</v>
      </c>
      <c r="I85" s="37"/>
      <c r="J85" s="74">
        <v>0</v>
      </c>
    </row>
    <row r="86" spans="2:10" s="8" customFormat="1" ht="12.75">
      <c r="B86" s="9" t="s">
        <v>92</v>
      </c>
      <c r="H86" s="74">
        <v>0</v>
      </c>
      <c r="I86" s="37"/>
      <c r="J86" s="74">
        <v>0</v>
      </c>
    </row>
    <row r="87" spans="8:10" s="8" customFormat="1" ht="13.5" thickBot="1">
      <c r="H87" s="75">
        <f>SUM(H83:H86)</f>
        <v>3055</v>
      </c>
      <c r="I87" s="37"/>
      <c r="J87" s="75">
        <f>SUM(J83:J86)</f>
        <v>6694</v>
      </c>
    </row>
    <row r="88" s="8" customFormat="1" ht="12" customHeight="1"/>
    <row r="89" spans="1:2" s="8" customFormat="1" ht="12" customHeight="1">
      <c r="A89" s="9" t="s">
        <v>72</v>
      </c>
      <c r="B89" s="9" t="s">
        <v>199</v>
      </c>
    </row>
    <row r="90" s="8" customFormat="1" ht="12" customHeight="1"/>
    <row r="91" spans="1:11" s="8" customFormat="1" ht="12.75">
      <c r="A91" s="9" t="s">
        <v>77</v>
      </c>
      <c r="B91" s="9" t="s">
        <v>229</v>
      </c>
      <c r="C91" s="12"/>
      <c r="D91" s="12"/>
      <c r="E91" s="12"/>
      <c r="F91" s="12"/>
      <c r="G91" s="12"/>
      <c r="H91" s="12"/>
      <c r="I91" s="12"/>
      <c r="J91" s="12"/>
      <c r="K91" s="12"/>
    </row>
    <row r="92" s="8" customFormat="1" ht="12.75">
      <c r="B92" s="8" t="s">
        <v>230</v>
      </c>
    </row>
    <row r="93" s="8" customFormat="1" ht="12.75"/>
    <row r="94" spans="1:2" s="8" customFormat="1" ht="12.75">
      <c r="A94" s="9" t="s">
        <v>81</v>
      </c>
      <c r="B94" s="9" t="s">
        <v>214</v>
      </c>
    </row>
    <row r="95" spans="1:2" s="8" customFormat="1" ht="12.75">
      <c r="A95" s="9"/>
      <c r="B95" s="9" t="s">
        <v>215</v>
      </c>
    </row>
    <row r="96" s="8" customFormat="1" ht="12.75"/>
    <row r="97" spans="1:11" s="8" customFormat="1" ht="12.75">
      <c r="A97" s="9" t="s">
        <v>83</v>
      </c>
      <c r="B97" s="9" t="s">
        <v>200</v>
      </c>
      <c r="C97" s="12"/>
      <c r="D97" s="12"/>
      <c r="E97" s="12"/>
      <c r="F97" s="12"/>
      <c r="G97" s="12"/>
      <c r="H97" s="12"/>
      <c r="I97" s="12"/>
      <c r="J97" s="12"/>
      <c r="K97" s="12"/>
    </row>
    <row r="98" spans="2:11" s="8" customFormat="1" ht="12.75">
      <c r="B98" s="9" t="s">
        <v>195</v>
      </c>
      <c r="C98" s="12"/>
      <c r="D98" s="12"/>
      <c r="E98" s="12"/>
      <c r="F98" s="12"/>
      <c r="G98" s="12"/>
      <c r="H98" s="12"/>
      <c r="I98" s="12"/>
      <c r="J98" s="12"/>
      <c r="K98" s="12"/>
    </row>
    <row r="99" spans="2:11" s="8" customFormat="1" ht="12.7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s="8" customFormat="1" ht="12.75">
      <c r="A100" s="9" t="s">
        <v>85</v>
      </c>
      <c r="B100" s="9" t="s">
        <v>231</v>
      </c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s="8" customFormat="1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s="8" customFormat="1" ht="12.75">
      <c r="A102" s="9" t="s">
        <v>87</v>
      </c>
      <c r="B102" s="9" t="s">
        <v>196</v>
      </c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s="8" customFormat="1" ht="12.75">
      <c r="A103" s="9"/>
      <c r="B103" s="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s="8" customFormat="1" ht="12.75">
      <c r="A104" s="9" t="s">
        <v>88</v>
      </c>
      <c r="B104" s="9" t="s">
        <v>165</v>
      </c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s="8" customFormat="1" ht="12.75">
      <c r="B105" s="9" t="s">
        <v>197</v>
      </c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s="8" customFormat="1" ht="12.75">
      <c r="B106" s="9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2" s="8" customFormat="1" ht="12" customHeight="1">
      <c r="A107" s="9" t="s">
        <v>89</v>
      </c>
      <c r="B107" s="63" t="s">
        <v>112</v>
      </c>
    </row>
    <row r="108" s="8" customFormat="1" ht="12.75"/>
    <row r="109" spans="2:10" s="8" customFormat="1" ht="12" customHeight="1">
      <c r="B109" s="8" t="s">
        <v>113</v>
      </c>
      <c r="J109" s="11" t="s">
        <v>12</v>
      </c>
    </row>
    <row r="110" spans="3:10" s="8" customFormat="1" ht="12" customHeight="1">
      <c r="C110" s="8" t="s">
        <v>115</v>
      </c>
      <c r="D110" s="8" t="s">
        <v>143</v>
      </c>
      <c r="J110" s="53">
        <v>1627</v>
      </c>
    </row>
    <row r="111" spans="4:10" s="8" customFormat="1" ht="12.75">
      <c r="D111" s="8" t="s">
        <v>198</v>
      </c>
      <c r="I111" s="45"/>
      <c r="J111" s="7">
        <f>26659+4100</f>
        <v>30759</v>
      </c>
    </row>
    <row r="112" spans="4:10" s="8" customFormat="1" ht="12.75">
      <c r="D112" s="8" t="s">
        <v>141</v>
      </c>
      <c r="I112" s="45"/>
      <c r="J112" s="7">
        <v>3800</v>
      </c>
    </row>
    <row r="113" spans="3:10" s="8" customFormat="1" ht="12.75">
      <c r="C113" s="8" t="s">
        <v>142</v>
      </c>
      <c r="D113" s="8" t="s">
        <v>141</v>
      </c>
      <c r="J113" s="54">
        <f>-J126-3800</f>
        <v>6250</v>
      </c>
    </row>
    <row r="114" s="8" customFormat="1" ht="12.75">
      <c r="J114" s="54">
        <f>SUM(J110:J113)</f>
        <v>42436</v>
      </c>
    </row>
    <row r="115" s="8" customFormat="1" ht="12.75">
      <c r="B115" s="8" t="s">
        <v>116</v>
      </c>
    </row>
    <row r="116" spans="3:10" s="8" customFormat="1" ht="12.75">
      <c r="C116" s="8" t="s">
        <v>114</v>
      </c>
      <c r="D116" s="8" t="s">
        <v>145</v>
      </c>
      <c r="J116" s="53"/>
    </row>
    <row r="117" spans="4:10" s="8" customFormat="1" ht="12.75">
      <c r="D117" s="8" t="s">
        <v>146</v>
      </c>
      <c r="J117" s="7">
        <v>34570</v>
      </c>
    </row>
    <row r="118" spans="4:10" s="8" customFormat="1" ht="12.75">
      <c r="D118" s="8" t="s">
        <v>147</v>
      </c>
      <c r="J118" s="7"/>
    </row>
    <row r="119" spans="4:10" s="8" customFormat="1" ht="12.75">
      <c r="D119" s="8" t="s">
        <v>144</v>
      </c>
      <c r="J119" s="7">
        <v>9375</v>
      </c>
    </row>
    <row r="120" spans="3:10" s="8" customFormat="1" ht="12.75">
      <c r="C120" s="8" t="s">
        <v>115</v>
      </c>
      <c r="D120" s="8" t="s">
        <v>184</v>
      </c>
      <c r="J120" s="7"/>
    </row>
    <row r="121" spans="4:10" s="8" customFormat="1" ht="12.75">
      <c r="D121" s="8" t="s">
        <v>148</v>
      </c>
      <c r="I121" s="8" t="s">
        <v>124</v>
      </c>
      <c r="J121" s="7">
        <v>16277</v>
      </c>
    </row>
    <row r="122" spans="4:10" s="8" customFormat="1" ht="12.75">
      <c r="D122" s="8" t="s">
        <v>149</v>
      </c>
      <c r="J122" s="7"/>
    </row>
    <row r="123" spans="4:10" s="8" customFormat="1" ht="12.75">
      <c r="D123" s="8" t="s">
        <v>150</v>
      </c>
      <c r="I123" s="8" t="s">
        <v>124</v>
      </c>
      <c r="J123" s="54">
        <v>7600</v>
      </c>
    </row>
    <row r="124" s="8" customFormat="1" ht="12.75">
      <c r="J124" s="53">
        <f>SUM(J116:J123)</f>
        <v>67822</v>
      </c>
    </row>
    <row r="125" spans="3:10" s="8" customFormat="1" ht="12.75">
      <c r="C125" s="8" t="s">
        <v>151</v>
      </c>
      <c r="D125" s="8" t="s">
        <v>152</v>
      </c>
      <c r="J125" s="7"/>
    </row>
    <row r="126" spans="4:10" s="8" customFormat="1" ht="12.75">
      <c r="D126" s="8" t="s">
        <v>153</v>
      </c>
      <c r="J126" s="54">
        <f>-5000-625-625-3800</f>
        <v>-10050</v>
      </c>
    </row>
    <row r="127" s="8" customFormat="1" ht="12.75">
      <c r="J127" s="54">
        <f>SUM(J124:J126)</f>
        <v>57772</v>
      </c>
    </row>
    <row r="128" spans="2:10" s="8" customFormat="1" ht="13.5" thickBot="1">
      <c r="B128" s="8" t="s">
        <v>154</v>
      </c>
      <c r="J128" s="56">
        <f>+J114+J127</f>
        <v>100208</v>
      </c>
    </row>
    <row r="129" spans="2:10" s="8" customFormat="1" ht="12.75">
      <c r="B129" s="52" t="s">
        <v>216</v>
      </c>
      <c r="J129" s="57"/>
    </row>
    <row r="130" spans="1:13" s="8" customFormat="1" ht="12" customHeight="1">
      <c r="A130" s="90" t="s">
        <v>129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61"/>
      <c r="M130" s="61"/>
    </row>
    <row r="131" spans="1:13" s="8" customFormat="1" ht="12" customHeight="1">
      <c r="A131" s="91" t="s">
        <v>130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11"/>
      <c r="M131" s="11"/>
    </row>
    <row r="132" spans="1:13" s="8" customFormat="1" ht="12" customHeight="1">
      <c r="A132" s="91" t="s">
        <v>131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11"/>
      <c r="M132" s="11"/>
    </row>
    <row r="133" spans="1:10" s="8" customFormat="1" ht="12" customHeight="1">
      <c r="A133" s="28"/>
      <c r="J133" s="62"/>
    </row>
    <row r="134" spans="1:11" s="8" customFormat="1" ht="12" customHeight="1">
      <c r="A134" s="87" t="s">
        <v>206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</row>
    <row r="135" spans="1:2" s="8" customFormat="1" ht="12" customHeight="1">
      <c r="A135" s="9"/>
      <c r="B135" s="63"/>
    </row>
    <row r="136" s="8" customFormat="1" ht="12" customHeight="1">
      <c r="A136" s="28" t="s">
        <v>93</v>
      </c>
    </row>
    <row r="137" s="8" customFormat="1" ht="12" customHeight="1">
      <c r="A137" s="28"/>
    </row>
    <row r="138" spans="1:11" s="8" customFormat="1" ht="12" customHeight="1">
      <c r="A138" s="9" t="s">
        <v>94</v>
      </c>
      <c r="B138" s="9" t="s">
        <v>164</v>
      </c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s="8" customFormat="1" ht="12" customHeight="1">
      <c r="A139" s="9"/>
      <c r="B139" s="9" t="s">
        <v>221</v>
      </c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2:11" s="8" customFormat="1" ht="12.75">
      <c r="B140" s="9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2" s="8" customFormat="1" ht="12.75">
      <c r="A141" s="9" t="s">
        <v>95</v>
      </c>
      <c r="B141" s="9" t="s">
        <v>232</v>
      </c>
    </row>
    <row r="142" s="8" customFormat="1" ht="12.75"/>
    <row r="143" spans="1:2" s="8" customFormat="1" ht="12.75">
      <c r="A143" s="9" t="s">
        <v>96</v>
      </c>
      <c r="B143" s="9" t="s">
        <v>233</v>
      </c>
    </row>
    <row r="144" spans="1:2" s="8" customFormat="1" ht="12.75">
      <c r="A144" s="9"/>
      <c r="B144" s="9"/>
    </row>
    <row r="145" spans="1:2" s="8" customFormat="1" ht="12.75">
      <c r="A145" s="9" t="s">
        <v>97</v>
      </c>
      <c r="B145" s="9" t="s">
        <v>217</v>
      </c>
    </row>
    <row r="146" spans="1:2" s="8" customFormat="1" ht="12.75">
      <c r="A146" s="9"/>
      <c r="B146" s="9" t="s">
        <v>218</v>
      </c>
    </row>
    <row r="147" spans="8:10" s="8" customFormat="1" ht="12.75">
      <c r="H147" s="13" t="s">
        <v>98</v>
      </c>
      <c r="J147" s="13" t="s">
        <v>99</v>
      </c>
    </row>
    <row r="148" spans="6:10" s="8" customFormat="1" ht="12.75">
      <c r="F148" s="64" t="s">
        <v>15</v>
      </c>
      <c r="G148" s="65"/>
      <c r="H148" s="64" t="s">
        <v>100</v>
      </c>
      <c r="I148" s="65"/>
      <c r="J148" s="64" t="s">
        <v>101</v>
      </c>
    </row>
    <row r="149" spans="2:10" s="8" customFormat="1" ht="12.75">
      <c r="B149" s="65" t="s">
        <v>172</v>
      </c>
      <c r="F149" s="13" t="s">
        <v>12</v>
      </c>
      <c r="H149" s="13" t="s">
        <v>12</v>
      </c>
      <c r="J149" s="13" t="s">
        <v>12</v>
      </c>
    </row>
    <row r="150" spans="2:10" s="8" customFormat="1" ht="12.75">
      <c r="B150" s="9" t="s">
        <v>160</v>
      </c>
      <c r="F150" s="14">
        <f>+F153-F152-F151</f>
        <v>240759</v>
      </c>
      <c r="H150" s="14">
        <f>+H153-H152-H151</f>
        <v>23845</v>
      </c>
      <c r="J150" s="14">
        <f>+J153-J152-J151</f>
        <v>748538</v>
      </c>
    </row>
    <row r="151" spans="2:10" s="8" customFormat="1" ht="12.75">
      <c r="B151" s="9" t="s">
        <v>161</v>
      </c>
      <c r="F151" s="14">
        <v>22858</v>
      </c>
      <c r="H151" s="14">
        <v>2651</v>
      </c>
      <c r="J151" s="14">
        <v>32906</v>
      </c>
    </row>
    <row r="152" spans="2:10" s="8" customFormat="1" ht="12.75">
      <c r="B152" s="9" t="s">
        <v>162</v>
      </c>
      <c r="F152" s="14">
        <f>894+48</f>
        <v>942</v>
      </c>
      <c r="H152" s="14">
        <v>-917</v>
      </c>
      <c r="J152" s="14">
        <f>45927-330</f>
        <v>45597</v>
      </c>
    </row>
    <row r="153" spans="6:10" s="8" customFormat="1" ht="12.75">
      <c r="F153" s="77">
        <f>+F155-F154</f>
        <v>264559</v>
      </c>
      <c r="H153" s="77">
        <f>+H155-H154</f>
        <v>25579</v>
      </c>
      <c r="J153" s="77">
        <f>+J155+J154</f>
        <v>827041</v>
      </c>
    </row>
    <row r="154" spans="2:10" s="8" customFormat="1" ht="12.75">
      <c r="B154" s="9" t="s">
        <v>159</v>
      </c>
      <c r="F154" s="14">
        <f>+F164</f>
        <v>-7204</v>
      </c>
      <c r="H154" s="14">
        <v>0</v>
      </c>
      <c r="J154" s="14">
        <v>0</v>
      </c>
    </row>
    <row r="155" spans="6:10" s="8" customFormat="1" ht="13.5" thickBot="1">
      <c r="F155" s="78">
        <v>257355</v>
      </c>
      <c r="H155" s="78">
        <v>25579</v>
      </c>
      <c r="J155" s="78">
        <v>827041</v>
      </c>
    </row>
    <row r="156" spans="8:10" s="8" customFormat="1" ht="12.75">
      <c r="H156" s="13"/>
      <c r="J156" s="13"/>
    </row>
    <row r="157" spans="2:10" s="8" customFormat="1" ht="12.75">
      <c r="B157" s="65" t="s">
        <v>163</v>
      </c>
      <c r="F157" s="13"/>
      <c r="H157" s="13"/>
      <c r="J157" s="13"/>
    </row>
    <row r="158" spans="2:10" s="8" customFormat="1" ht="12.75">
      <c r="B158" s="9" t="s">
        <v>117</v>
      </c>
      <c r="F158" s="14">
        <v>8101</v>
      </c>
      <c r="H158" s="14">
        <f>3347+60</f>
        <v>3407</v>
      </c>
      <c r="J158" s="14">
        <v>78341</v>
      </c>
    </row>
    <row r="159" spans="2:10" s="8" customFormat="1" ht="12.75">
      <c r="B159" s="9" t="s">
        <v>155</v>
      </c>
      <c r="F159" s="14">
        <v>6765</v>
      </c>
      <c r="H159" s="14">
        <f>-1171-637</f>
        <v>-1808</v>
      </c>
      <c r="J159" s="14">
        <v>268400</v>
      </c>
    </row>
    <row r="160" spans="2:10" s="8" customFormat="1" ht="12.75">
      <c r="B160" s="9" t="s">
        <v>156</v>
      </c>
      <c r="F160" s="14">
        <v>13118</v>
      </c>
      <c r="H160" s="14">
        <v>-779</v>
      </c>
      <c r="J160" s="14">
        <v>321230</v>
      </c>
    </row>
    <row r="161" spans="2:10" s="8" customFormat="1" ht="12.75">
      <c r="B161" s="9" t="s">
        <v>157</v>
      </c>
      <c r="F161" s="14">
        <f>166736+22858+46255</f>
        <v>235849</v>
      </c>
      <c r="H161" s="14">
        <f>13302+2651+8929</f>
        <v>24882</v>
      </c>
      <c r="J161" s="14">
        <v>156666</v>
      </c>
    </row>
    <row r="162" spans="2:10" s="8" customFormat="1" ht="12.75">
      <c r="B162" s="8" t="s">
        <v>158</v>
      </c>
      <c r="F162" s="14">
        <v>726</v>
      </c>
      <c r="H162" s="14">
        <f>-124+1</f>
        <v>-123</v>
      </c>
      <c r="J162" s="14">
        <v>2404</v>
      </c>
    </row>
    <row r="163" spans="6:10" s="8" customFormat="1" ht="12.75">
      <c r="F163" s="77">
        <f>SUM(F158:F162)</f>
        <v>264559</v>
      </c>
      <c r="H163" s="77">
        <f>SUM(H158:H162)</f>
        <v>25579</v>
      </c>
      <c r="J163" s="77">
        <f>SUM(J158:J162)</f>
        <v>827041</v>
      </c>
    </row>
    <row r="164" spans="2:10" s="8" customFormat="1" ht="12.75">
      <c r="B164" s="9" t="s">
        <v>159</v>
      </c>
      <c r="F164" s="14">
        <v>-7204</v>
      </c>
      <c r="H164" s="14">
        <v>0</v>
      </c>
      <c r="J164" s="14">
        <v>0</v>
      </c>
    </row>
    <row r="165" spans="6:10" s="8" customFormat="1" ht="13.5" thickBot="1">
      <c r="F165" s="78">
        <f>SUM(F163:F164)</f>
        <v>257355</v>
      </c>
      <c r="H165" s="78">
        <f>SUM(H163:H164)</f>
        <v>25579</v>
      </c>
      <c r="J165" s="78">
        <f>SUM(J163:J164)</f>
        <v>827041</v>
      </c>
    </row>
    <row r="166" ht="12.75">
      <c r="I166" s="8"/>
    </row>
    <row r="167" spans="1:2" s="8" customFormat="1" ht="12.75">
      <c r="A167" s="45" t="s">
        <v>102</v>
      </c>
      <c r="B167" s="8" t="s">
        <v>222</v>
      </c>
    </row>
    <row r="168" s="8" customFormat="1" ht="6.75" customHeight="1"/>
    <row r="169" s="8" customFormat="1" ht="12.75">
      <c r="B169" s="8" t="s">
        <v>223</v>
      </c>
    </row>
    <row r="170" s="8" customFormat="1" ht="12.75">
      <c r="B170" s="8" t="s">
        <v>226</v>
      </c>
    </row>
    <row r="171" s="8" customFormat="1" ht="12.75">
      <c r="B171" s="8" t="s">
        <v>227</v>
      </c>
    </row>
    <row r="172" s="8" customFormat="1" ht="12.75"/>
    <row r="173" spans="1:2" s="8" customFormat="1" ht="12.75">
      <c r="A173" s="9" t="s">
        <v>103</v>
      </c>
      <c r="B173" s="8" t="s">
        <v>224</v>
      </c>
    </row>
    <row r="174" s="8" customFormat="1" ht="12.75">
      <c r="B174" s="8" t="s">
        <v>225</v>
      </c>
    </row>
    <row r="175" s="8" customFormat="1" ht="12.75"/>
    <row r="176" spans="1:11" s="8" customFormat="1" ht="12.75">
      <c r="A176" s="9" t="s">
        <v>104</v>
      </c>
      <c r="B176" s="9" t="s">
        <v>188</v>
      </c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s="8" customFormat="1" ht="12.75" customHeight="1">
      <c r="A177" s="9"/>
      <c r="B177" s="9" t="s">
        <v>189</v>
      </c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3:11" s="8" customFormat="1" ht="12.75"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s="8" customFormat="1" ht="12.75">
      <c r="A179" s="79" t="s">
        <v>105</v>
      </c>
      <c r="B179" s="9" t="s">
        <v>219</v>
      </c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s="8" customFormat="1" ht="12.75">
      <c r="A180" s="9"/>
      <c r="B180" s="9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s="8" customFormat="1" ht="12.75">
      <c r="A181" s="9"/>
      <c r="B181" s="9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s="8" customFormat="1" ht="12.75">
      <c r="A182" s="9"/>
      <c r="B182" s="9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s="8" customFormat="1" ht="12.75">
      <c r="A183" s="9"/>
      <c r="B183" s="9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s="8" customFormat="1" ht="12.75">
      <c r="A184" s="9"/>
      <c r="B184" s="9"/>
      <c r="C184" s="12"/>
      <c r="D184" s="12"/>
      <c r="E184" s="12"/>
      <c r="F184" s="12"/>
      <c r="G184" s="12"/>
      <c r="H184" s="12"/>
      <c r="I184" s="12"/>
      <c r="J184" s="12"/>
      <c r="K184" s="12"/>
    </row>
    <row r="185" ht="12" customHeight="1">
      <c r="A185" s="15"/>
    </row>
    <row r="186" ht="12" customHeight="1">
      <c r="A186" s="4" t="s">
        <v>106</v>
      </c>
    </row>
    <row r="187" ht="12" customHeight="1">
      <c r="A187" s="15"/>
    </row>
    <row r="188" ht="12" customHeight="1">
      <c r="A188" s="15"/>
    </row>
    <row r="189" ht="12" customHeight="1">
      <c r="A189" s="15"/>
    </row>
    <row r="190" ht="12" customHeight="1">
      <c r="A190" s="15"/>
    </row>
    <row r="191" ht="12" customHeight="1">
      <c r="A191" s="15"/>
    </row>
    <row r="192" ht="12" customHeight="1">
      <c r="A192" s="15"/>
    </row>
    <row r="193" ht="12" customHeight="1">
      <c r="A193" s="15" t="s">
        <v>138</v>
      </c>
    </row>
    <row r="194" ht="12" customHeight="1">
      <c r="A194" s="4" t="s">
        <v>139</v>
      </c>
    </row>
    <row r="195" ht="12" customHeight="1">
      <c r="A195" s="4" t="s">
        <v>140</v>
      </c>
    </row>
    <row r="196" ht="12" customHeight="1">
      <c r="A196" s="15"/>
    </row>
    <row r="197" spans="1:4" ht="12" customHeight="1">
      <c r="A197" s="76" t="s">
        <v>234</v>
      </c>
      <c r="B197" s="8"/>
      <c r="C197" s="8"/>
      <c r="D197" s="8"/>
    </row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spans="1:2" ht="12" customHeight="1">
      <c r="A234" s="6"/>
      <c r="B234" s="16"/>
    </row>
    <row r="235" ht="12" customHeight="1">
      <c r="B235" s="16"/>
    </row>
    <row r="236" ht="12" customHeight="1"/>
    <row r="237" spans="1:2" ht="12" customHeight="1">
      <c r="A237" s="6"/>
      <c r="B237" s="6"/>
    </row>
    <row r="238" ht="12" customHeight="1">
      <c r="A238" s="6"/>
    </row>
    <row r="239" spans="1:2" ht="12" customHeight="1">
      <c r="A239" s="6"/>
      <c r="B239" s="6"/>
    </row>
    <row r="240" ht="12" customHeight="1"/>
    <row r="241" spans="1:2" ht="12" customHeight="1">
      <c r="A241" s="6"/>
      <c r="B241" s="6"/>
    </row>
    <row r="242" ht="12" customHeight="1"/>
    <row r="243" ht="12" customHeight="1">
      <c r="H243" s="10"/>
    </row>
    <row r="244" ht="12" customHeight="1"/>
    <row r="245" spans="2:8" ht="12" customHeight="1">
      <c r="B245" s="6"/>
      <c r="H245" s="17"/>
    </row>
    <row r="246" spans="2:8" ht="12" customHeight="1">
      <c r="B246" s="6"/>
      <c r="H246" s="17"/>
    </row>
    <row r="247" spans="2:8" ht="12" customHeight="1">
      <c r="B247" s="6"/>
      <c r="H247" s="18"/>
    </row>
    <row r="248" ht="12" customHeight="1"/>
    <row r="249" ht="12" customHeight="1">
      <c r="H249" s="17"/>
    </row>
    <row r="250" ht="12" customHeight="1"/>
    <row r="251" ht="12" customHeight="1"/>
    <row r="252" spans="1:2" ht="12" customHeight="1">
      <c r="A252" s="6"/>
      <c r="B252" s="6"/>
    </row>
    <row r="253" ht="12" customHeight="1"/>
    <row r="254" spans="1:2" ht="12" customHeight="1">
      <c r="A254" s="6"/>
      <c r="B254" s="6"/>
    </row>
    <row r="255" ht="12" customHeight="1"/>
    <row r="256" ht="12" customHeight="1">
      <c r="H256" s="10"/>
    </row>
    <row r="257" ht="12" customHeight="1"/>
    <row r="258" spans="2:8" ht="12" customHeight="1">
      <c r="B258" s="6"/>
      <c r="H258" s="17"/>
    </row>
    <row r="259" ht="12" customHeight="1"/>
    <row r="260" spans="1:2" ht="12" customHeight="1">
      <c r="A260" s="6"/>
      <c r="B260" s="16"/>
    </row>
    <row r="261" ht="12" customHeight="1">
      <c r="B261" s="16"/>
    </row>
    <row r="262" ht="12" customHeight="1"/>
    <row r="263" ht="12" customHeight="1">
      <c r="H263" s="10"/>
    </row>
    <row r="264" ht="12" customHeight="1"/>
    <row r="265" ht="12" customHeight="1">
      <c r="B265" s="6"/>
    </row>
    <row r="266" ht="12" customHeight="1"/>
    <row r="267" ht="12" customHeight="1">
      <c r="B267" s="6"/>
    </row>
    <row r="268" ht="12" customHeight="1"/>
    <row r="269" ht="12" customHeight="1">
      <c r="B269" s="6"/>
    </row>
    <row r="270" ht="12" customHeight="1"/>
    <row r="271" spans="1:2" ht="12" customHeight="1">
      <c r="A271" s="6"/>
      <c r="B271" s="16"/>
    </row>
    <row r="272" ht="12" customHeight="1">
      <c r="B272" s="16"/>
    </row>
    <row r="273" ht="12" customHeight="1">
      <c r="B273" s="16"/>
    </row>
    <row r="274" ht="12" customHeight="1"/>
    <row r="275" spans="1:2" ht="12" customHeight="1">
      <c r="A275" s="6"/>
      <c r="B275" s="16"/>
    </row>
    <row r="276" ht="12" customHeight="1">
      <c r="B276" s="16"/>
    </row>
    <row r="277" ht="12" customHeight="1"/>
    <row r="278" spans="1:2" ht="12" customHeight="1">
      <c r="A278" s="6"/>
      <c r="B278" s="6"/>
    </row>
    <row r="279" ht="12" customHeight="1"/>
    <row r="280" spans="1:2" ht="12" customHeight="1">
      <c r="A280" s="6"/>
      <c r="B280" s="16"/>
    </row>
    <row r="281" ht="12" customHeight="1">
      <c r="B281" s="16"/>
    </row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spans="1:2" ht="12" customHeight="1">
      <c r="A291" s="6"/>
      <c r="B291" s="6"/>
    </row>
    <row r="292" ht="12" customHeight="1"/>
    <row r="293" ht="12" customHeight="1">
      <c r="H293" s="10"/>
    </row>
    <row r="294" ht="12" customHeight="1"/>
    <row r="295" ht="12" customHeight="1">
      <c r="B295" s="6"/>
    </row>
    <row r="296" spans="3:8" ht="12" customHeight="1">
      <c r="C296" s="6"/>
      <c r="H296" s="17"/>
    </row>
    <row r="297" spans="3:8" ht="12" customHeight="1">
      <c r="C297" s="6"/>
      <c r="H297" s="17"/>
    </row>
    <row r="298" ht="12" customHeight="1"/>
    <row r="299" ht="12" customHeight="1">
      <c r="H299" s="17"/>
    </row>
    <row r="300" ht="12" customHeight="1"/>
    <row r="301" spans="1:2" ht="12" customHeight="1">
      <c r="A301" s="6"/>
      <c r="B301" s="6"/>
    </row>
    <row r="302" ht="12" customHeight="1"/>
    <row r="303" spans="1:2" ht="12" customHeight="1">
      <c r="A303" s="6"/>
      <c r="B303" s="6"/>
    </row>
    <row r="304" ht="12" customHeight="1"/>
    <row r="305" spans="1:2" ht="12" customHeight="1">
      <c r="A305" s="6"/>
      <c r="B305" s="6"/>
    </row>
    <row r="306" ht="12" customHeight="1"/>
    <row r="307" spans="1:2" ht="12" customHeight="1">
      <c r="A307" s="6"/>
      <c r="B307" s="6"/>
    </row>
    <row r="308" ht="12" customHeight="1"/>
    <row r="309" spans="1:2" ht="12" customHeight="1">
      <c r="A309" s="6"/>
      <c r="B309" s="6"/>
    </row>
    <row r="310" ht="12" customHeight="1"/>
    <row r="311" spans="1:2" ht="12" customHeight="1">
      <c r="A311" s="6"/>
      <c r="B311" s="6"/>
    </row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>
      <c r="A324" s="6"/>
    </row>
    <row r="325" ht="12" customHeight="1">
      <c r="A325" s="6"/>
    </row>
    <row r="326" ht="12" customHeight="1">
      <c r="A326" s="6"/>
    </row>
    <row r="327" ht="12" customHeight="1"/>
    <row r="328" ht="12" customHeight="1">
      <c r="A328" s="6"/>
    </row>
    <row r="329" ht="12" customHeight="1"/>
    <row r="330" spans="1:2" ht="12" customHeight="1">
      <c r="A330" s="6"/>
      <c r="B330" s="6"/>
    </row>
    <row r="331" ht="12" customHeight="1"/>
    <row r="332" spans="1:2" ht="12" customHeight="1">
      <c r="A332" s="6"/>
      <c r="B332" s="6"/>
    </row>
    <row r="333" ht="12" customHeight="1">
      <c r="B333" s="6"/>
    </row>
    <row r="334" ht="12" customHeight="1"/>
    <row r="335" spans="1:2" ht="12" customHeight="1">
      <c r="A335" s="6"/>
      <c r="B335" s="6"/>
    </row>
    <row r="336" ht="12" customHeight="1"/>
    <row r="337" spans="1:2" ht="12" customHeight="1">
      <c r="A337" s="6"/>
      <c r="B337" s="6"/>
    </row>
    <row r="338" ht="12" customHeight="1"/>
    <row r="339" ht="12" customHeight="1"/>
    <row r="340" ht="12" customHeight="1">
      <c r="A340" s="6"/>
    </row>
    <row r="341" ht="12" customHeight="1"/>
    <row r="342" ht="12" customHeight="1"/>
    <row r="343" ht="12" customHeight="1">
      <c r="A343" s="6"/>
    </row>
    <row r="344" ht="12" customHeight="1">
      <c r="A344" s="6"/>
    </row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>
      <c r="C503" s="6" t="s">
        <v>56</v>
      </c>
    </row>
    <row r="504" ht="12" customHeight="1"/>
    <row r="505" ht="12" customHeight="1">
      <c r="C505" s="6" t="s">
        <v>57</v>
      </c>
    </row>
    <row r="506" ht="12" customHeight="1"/>
    <row r="507" ht="12" customHeight="1">
      <c r="C507" s="6" t="s">
        <v>58</v>
      </c>
    </row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>
      <c r="A1360" s="6" t="s">
        <v>59</v>
      </c>
    </row>
    <row r="1361" ht="12" customHeight="1"/>
    <row r="1362" ht="12" customHeight="1">
      <c r="A1362" s="6" t="s">
        <v>56</v>
      </c>
    </row>
    <row r="1363" ht="12" customHeight="1"/>
    <row r="1364" ht="12" customHeight="1">
      <c r="A1364" s="6" t="s">
        <v>57</v>
      </c>
    </row>
    <row r="1365" ht="12" customHeight="1"/>
    <row r="1366" ht="12" customHeight="1">
      <c r="A1366" s="6" t="s">
        <v>60</v>
      </c>
    </row>
    <row r="1367" ht="12" customHeight="1">
      <c r="A1367" s="6" t="s">
        <v>59</v>
      </c>
    </row>
    <row r="1368" ht="12" customHeight="1"/>
    <row r="1369" ht="12" customHeight="1">
      <c r="A1369" s="6" t="s">
        <v>56</v>
      </c>
    </row>
    <row r="1370" ht="12" customHeight="1"/>
    <row r="1371" ht="12" customHeight="1">
      <c r="A1371" s="6" t="s">
        <v>57</v>
      </c>
    </row>
    <row r="1372" ht="12" customHeight="1"/>
    <row r="1373" ht="12" customHeight="1">
      <c r="A1373" s="6" t="s">
        <v>60</v>
      </c>
    </row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769" ht="12" customHeight="1"/>
    <row r="1771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</sheetData>
  <mergeCells count="12">
    <mergeCell ref="A130:K130"/>
    <mergeCell ref="A131:K131"/>
    <mergeCell ref="A132:K132"/>
    <mergeCell ref="A134:K134"/>
    <mergeCell ref="A61:K61"/>
    <mergeCell ref="A62:K62"/>
    <mergeCell ref="A63:K63"/>
    <mergeCell ref="A65:K65"/>
    <mergeCell ref="A5:K5"/>
    <mergeCell ref="A3:K3"/>
    <mergeCell ref="A1:K1"/>
    <mergeCell ref="A2:K2"/>
  </mergeCells>
  <printOptions/>
  <pageMargins left="0.512" right="0.512" top="0.512" bottom="0.512" header="0.5" footer="0.5"/>
  <pageSetup horizontalDpi="600" verticalDpi="600" orientation="portrait" paperSize="9" scale="79" r:id="rId1"/>
  <rowBreaks count="2" manualBreakCount="2">
    <brk id="60" max="10" man="1"/>
    <brk id="1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8"/>
  <sheetViews>
    <sheetView tabSelected="1" view="pageBreakPreview" zoomScale="60" zoomScaleNormal="75" workbookViewId="0" topLeftCell="A28">
      <selection activeCell="G48" sqref="G48"/>
    </sheetView>
  </sheetViews>
  <sheetFormatPr defaultColWidth="9.7109375" defaultRowHeight="12.75"/>
  <cols>
    <col min="1" max="1" width="2.421875" style="8" customWidth="1"/>
    <col min="2" max="2" width="3.7109375" style="8" customWidth="1"/>
    <col min="3" max="3" width="10.7109375" style="8" customWidth="1"/>
    <col min="4" max="4" width="9.7109375" style="8" customWidth="1"/>
    <col min="5" max="5" width="29.8515625" style="8" customWidth="1"/>
    <col min="6" max="6" width="13.140625" style="8" customWidth="1"/>
    <col min="7" max="7" width="12.8515625" style="8" customWidth="1"/>
    <col min="8" max="8" width="3.00390625" style="8" customWidth="1"/>
    <col min="9" max="9" width="16.140625" style="8" customWidth="1"/>
    <col min="10" max="10" width="14.421875" style="8" customWidth="1"/>
    <col min="11" max="11" width="10.7109375" style="8" customWidth="1"/>
    <col min="12" max="12" width="0.5625" style="8" hidden="1" customWidth="1"/>
    <col min="13" max="13" width="0.9921875" style="8" customWidth="1"/>
    <col min="14" max="16384" width="9.7109375" style="8" customWidth="1"/>
  </cols>
  <sheetData>
    <row r="1" spans="1:13" ht="12" customHeight="1">
      <c r="A1" s="90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2" customHeight="1">
      <c r="A2" s="91" t="s">
        <v>130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2" customHeight="1">
      <c r="A3" s="91" t="s">
        <v>131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1"/>
      <c r="M3" s="11"/>
    </row>
    <row r="4" spans="1:10" ht="12" customHeight="1">
      <c r="A4" s="9"/>
      <c r="J4" s="9"/>
    </row>
    <row r="5" spans="1:11" ht="12" customHeight="1">
      <c r="A5" s="93" t="s">
        <v>173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0" ht="12" customHeight="1">
      <c r="A6" s="9"/>
      <c r="J6" s="9"/>
    </row>
    <row r="7" spans="1:11" ht="12" customHeight="1">
      <c r="A7" s="92" t="s">
        <v>206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0" ht="12" customHeight="1">
      <c r="A8" s="9"/>
      <c r="J8" s="9"/>
    </row>
    <row r="9" ht="12.75">
      <c r="A9" s="9" t="s">
        <v>174</v>
      </c>
    </row>
    <row r="10" ht="12" customHeight="1">
      <c r="A10" s="8" t="s">
        <v>207</v>
      </c>
    </row>
    <row r="11" ht="12" customHeight="1">
      <c r="A11" s="9"/>
    </row>
    <row r="12" ht="12.75">
      <c r="A12" s="28" t="s">
        <v>1</v>
      </c>
    </row>
    <row r="13" ht="6" customHeight="1"/>
    <row r="14" spans="1:10" ht="12" customHeight="1">
      <c r="A14" s="12"/>
      <c r="B14" s="12"/>
      <c r="C14" s="12"/>
      <c r="D14" s="12"/>
      <c r="E14" s="12"/>
      <c r="F14" s="29" t="s">
        <v>2</v>
      </c>
      <c r="G14" s="30"/>
      <c r="I14" s="29" t="s">
        <v>3</v>
      </c>
      <c r="J14" s="80"/>
    </row>
    <row r="15" spans="1:10" ht="12" customHeight="1">
      <c r="A15" s="12"/>
      <c r="B15" s="12"/>
      <c r="C15" s="12"/>
      <c r="D15" s="12"/>
      <c r="E15" s="12"/>
      <c r="F15" s="31" t="s">
        <v>4</v>
      </c>
      <c r="G15" s="32" t="s">
        <v>5</v>
      </c>
      <c r="H15" s="33"/>
      <c r="I15" s="31" t="s">
        <v>4</v>
      </c>
      <c r="J15" s="32" t="s">
        <v>5</v>
      </c>
    </row>
    <row r="16" spans="1:10" ht="12.75">
      <c r="A16" s="12"/>
      <c r="B16" s="12"/>
      <c r="C16" s="12"/>
      <c r="D16" s="12"/>
      <c r="E16" s="12"/>
      <c r="F16" s="31" t="s">
        <v>6</v>
      </c>
      <c r="G16" s="32" t="s">
        <v>6</v>
      </c>
      <c r="H16" s="33"/>
      <c r="I16" s="31" t="s">
        <v>6</v>
      </c>
      <c r="J16" s="32" t="s">
        <v>6</v>
      </c>
    </row>
    <row r="17" spans="1:10" ht="12.75">
      <c r="A17" s="12"/>
      <c r="B17" s="12"/>
      <c r="C17" s="12"/>
      <c r="D17" s="12"/>
      <c r="E17" s="12"/>
      <c r="F17" s="31" t="s">
        <v>7</v>
      </c>
      <c r="G17" s="32" t="s">
        <v>8</v>
      </c>
      <c r="H17" s="33"/>
      <c r="I17" s="31" t="s">
        <v>9</v>
      </c>
      <c r="J17" s="32" t="s">
        <v>8</v>
      </c>
    </row>
    <row r="18" spans="1:10" ht="12.75">
      <c r="A18" s="12"/>
      <c r="B18" s="12"/>
      <c r="C18" s="12"/>
      <c r="D18" s="12"/>
      <c r="E18" s="12"/>
      <c r="F18" s="34"/>
      <c r="G18" s="32" t="s">
        <v>10</v>
      </c>
      <c r="H18" s="33"/>
      <c r="I18" s="34"/>
      <c r="J18" s="32" t="s">
        <v>10</v>
      </c>
    </row>
    <row r="19" spans="1:10" ht="12.75">
      <c r="A19" s="12"/>
      <c r="B19" s="12"/>
      <c r="C19" s="12"/>
      <c r="D19" s="12"/>
      <c r="E19" s="12"/>
      <c r="F19" s="34"/>
      <c r="G19" s="32" t="s">
        <v>7</v>
      </c>
      <c r="H19" s="33"/>
      <c r="I19" s="34"/>
      <c r="J19" s="32" t="s">
        <v>11</v>
      </c>
    </row>
    <row r="20" spans="1:10" ht="12.75">
      <c r="A20" s="12"/>
      <c r="B20" s="12"/>
      <c r="C20" s="12"/>
      <c r="D20" s="12"/>
      <c r="E20" s="12"/>
      <c r="F20" s="31" t="s">
        <v>208</v>
      </c>
      <c r="G20" s="32" t="s">
        <v>209</v>
      </c>
      <c r="H20" s="33"/>
      <c r="I20" s="31" t="s">
        <v>208</v>
      </c>
      <c r="J20" s="32" t="s">
        <v>209</v>
      </c>
    </row>
    <row r="21" spans="1:10" ht="12.75">
      <c r="A21" s="12"/>
      <c r="B21" s="12"/>
      <c r="C21" s="12"/>
      <c r="D21" s="12"/>
      <c r="E21" s="12"/>
      <c r="F21" s="35" t="s">
        <v>12</v>
      </c>
      <c r="G21" s="36" t="s">
        <v>12</v>
      </c>
      <c r="H21" s="33"/>
      <c r="I21" s="35" t="s">
        <v>12</v>
      </c>
      <c r="J21" s="36" t="s">
        <v>12</v>
      </c>
    </row>
    <row r="22" spans="1:11" ht="12.75">
      <c r="A22" s="12"/>
      <c r="B22" s="12"/>
      <c r="C22" s="12"/>
      <c r="D22" s="12"/>
      <c r="E22" s="12"/>
      <c r="K22" s="12"/>
    </row>
    <row r="23" spans="1:11" ht="13.5" thickBot="1">
      <c r="A23" s="9" t="s">
        <v>13</v>
      </c>
      <c r="B23" s="9" t="s">
        <v>14</v>
      </c>
      <c r="C23" s="9" t="s">
        <v>15</v>
      </c>
      <c r="D23" s="12"/>
      <c r="E23" s="12"/>
      <c r="F23" s="19">
        <f>+I23-156949</f>
        <v>100406</v>
      </c>
      <c r="G23" s="20">
        <v>85286</v>
      </c>
      <c r="H23" s="21"/>
      <c r="I23" s="19">
        <v>257355</v>
      </c>
      <c r="J23" s="81">
        <v>240490</v>
      </c>
      <c r="K23" s="12"/>
    </row>
    <row r="24" spans="1:11" ht="6" customHeight="1" thickTop="1">
      <c r="A24" s="12"/>
      <c r="B24" s="12"/>
      <c r="C24" s="12"/>
      <c r="D24" s="12"/>
      <c r="E24" s="12"/>
      <c r="J24" s="37"/>
      <c r="K24" s="12"/>
    </row>
    <row r="25" spans="1:11" ht="13.5" thickBot="1">
      <c r="A25" s="12"/>
      <c r="B25" s="9" t="s">
        <v>16</v>
      </c>
      <c r="C25" s="9" t="s">
        <v>17</v>
      </c>
      <c r="D25" s="12"/>
      <c r="E25" s="12"/>
      <c r="F25" s="70">
        <f>+I25-0</f>
        <v>0</v>
      </c>
      <c r="G25" s="38">
        <v>0</v>
      </c>
      <c r="H25" s="22"/>
      <c r="I25" s="70">
        <v>0</v>
      </c>
      <c r="J25" s="81">
        <v>0</v>
      </c>
      <c r="K25" s="12"/>
    </row>
    <row r="26" spans="1:11" ht="6" customHeight="1" thickTop="1">
      <c r="A26" s="12"/>
      <c r="B26" s="12"/>
      <c r="C26" s="12"/>
      <c r="D26" s="12"/>
      <c r="E26" s="12"/>
      <c r="J26" s="37"/>
      <c r="K26" s="12"/>
    </row>
    <row r="27" spans="1:11" ht="13.5" thickBot="1">
      <c r="A27" s="12"/>
      <c r="B27" s="9" t="s">
        <v>18</v>
      </c>
      <c r="C27" s="9" t="s">
        <v>19</v>
      </c>
      <c r="D27" s="12"/>
      <c r="E27" s="12"/>
      <c r="F27" s="19">
        <f>+I27-1310</f>
        <v>1086</v>
      </c>
      <c r="G27" s="20">
        <v>218</v>
      </c>
      <c r="H27" s="21"/>
      <c r="I27" s="19">
        <v>2396</v>
      </c>
      <c r="J27" s="81">
        <v>930</v>
      </c>
      <c r="K27" s="12"/>
    </row>
    <row r="28" spans="1:11" ht="13.5" thickTop="1">
      <c r="A28" s="12"/>
      <c r="B28" s="12"/>
      <c r="C28" s="12"/>
      <c r="D28" s="12"/>
      <c r="E28" s="12"/>
      <c r="J28" s="37"/>
      <c r="K28" s="12"/>
    </row>
    <row r="29" spans="1:11" ht="12.75">
      <c r="A29" s="9" t="s">
        <v>20</v>
      </c>
      <c r="B29" s="9" t="s">
        <v>14</v>
      </c>
      <c r="C29" s="9" t="s">
        <v>21</v>
      </c>
      <c r="D29" s="12"/>
      <c r="E29" s="12"/>
      <c r="J29" s="37"/>
      <c r="K29" s="12"/>
    </row>
    <row r="30" spans="1:11" ht="12.75">
      <c r="A30" s="12"/>
      <c r="B30" s="12"/>
      <c r="C30" s="9" t="s">
        <v>22</v>
      </c>
      <c r="D30" s="12"/>
      <c r="E30" s="12"/>
      <c r="J30" s="37"/>
      <c r="K30" s="12"/>
    </row>
    <row r="31" spans="1:11" ht="12.75">
      <c r="A31" s="12"/>
      <c r="B31" s="12"/>
      <c r="C31" s="9" t="s">
        <v>23</v>
      </c>
      <c r="D31" s="12"/>
      <c r="E31" s="12"/>
      <c r="J31" s="37"/>
      <c r="K31" s="12"/>
    </row>
    <row r="32" spans="1:11" ht="12.75">
      <c r="A32" s="12"/>
      <c r="B32" s="12"/>
      <c r="C32" s="9" t="s">
        <v>24</v>
      </c>
      <c r="D32" s="12"/>
      <c r="E32" s="12"/>
      <c r="J32" s="37"/>
      <c r="K32" s="12"/>
    </row>
    <row r="33" spans="1:11" ht="12.75">
      <c r="A33" s="12"/>
      <c r="B33" s="12"/>
      <c r="C33" s="9" t="s">
        <v>25</v>
      </c>
      <c r="D33" s="12"/>
      <c r="E33" s="12"/>
      <c r="F33" s="14">
        <f>+I33-22505</f>
        <v>14395</v>
      </c>
      <c r="G33" s="13">
        <v>10117</v>
      </c>
      <c r="H33" s="14"/>
      <c r="I33" s="14">
        <f>26155-I35-I37</f>
        <v>36900</v>
      </c>
      <c r="J33" s="82">
        <v>36112</v>
      </c>
      <c r="K33" s="12"/>
    </row>
    <row r="34" spans="1:11" ht="6" customHeight="1">
      <c r="A34" s="12"/>
      <c r="B34" s="12"/>
      <c r="C34" s="12"/>
      <c r="D34" s="12"/>
      <c r="E34" s="12"/>
      <c r="G34" s="11"/>
      <c r="J34" s="83"/>
      <c r="K34" s="12"/>
    </row>
    <row r="35" spans="1:11" ht="12.75">
      <c r="A35" s="12"/>
      <c r="B35" s="9" t="s">
        <v>16</v>
      </c>
      <c r="C35" s="9" t="s">
        <v>26</v>
      </c>
      <c r="D35" s="12"/>
      <c r="E35" s="12"/>
      <c r="F35" s="14">
        <f>+I35+2896</f>
        <v>-1329</v>
      </c>
      <c r="G35" s="13">
        <v>-1403</v>
      </c>
      <c r="H35" s="23"/>
      <c r="I35" s="14">
        <v>-4225</v>
      </c>
      <c r="J35" s="82">
        <v>-5274</v>
      </c>
      <c r="K35" s="12"/>
    </row>
    <row r="36" spans="1:11" ht="6" customHeight="1">
      <c r="A36" s="12"/>
      <c r="B36" s="12"/>
      <c r="C36" s="12"/>
      <c r="D36" s="12"/>
      <c r="E36" s="12"/>
      <c r="G36" s="13" t="s">
        <v>0</v>
      </c>
      <c r="J36" s="82" t="s">
        <v>0</v>
      </c>
      <c r="K36" s="12"/>
    </row>
    <row r="37" spans="1:11" ht="12.75">
      <c r="A37" s="12"/>
      <c r="B37" s="9" t="s">
        <v>18</v>
      </c>
      <c r="C37" s="9" t="s">
        <v>27</v>
      </c>
      <c r="D37" s="12"/>
      <c r="E37" s="12"/>
      <c r="F37" s="14">
        <f>+I37+4398</f>
        <v>-2122</v>
      </c>
      <c r="G37" s="13">
        <v>-746</v>
      </c>
      <c r="H37" s="14"/>
      <c r="I37" s="14">
        <v>-6520</v>
      </c>
      <c r="J37" s="82">
        <v>-6825</v>
      </c>
      <c r="K37" s="12"/>
    </row>
    <row r="38" spans="1:11" ht="6" customHeight="1">
      <c r="A38" s="12"/>
      <c r="B38" s="12"/>
      <c r="C38" s="12"/>
      <c r="D38" s="12"/>
      <c r="E38" s="12"/>
      <c r="G38" s="13" t="s">
        <v>0</v>
      </c>
      <c r="J38" s="82" t="s">
        <v>0</v>
      </c>
      <c r="K38" s="12"/>
    </row>
    <row r="39" spans="1:11" ht="12.75">
      <c r="A39" s="12"/>
      <c r="B39" s="9" t="s">
        <v>28</v>
      </c>
      <c r="C39" s="9" t="s">
        <v>29</v>
      </c>
      <c r="D39" s="12"/>
      <c r="E39" s="12"/>
      <c r="F39" s="71">
        <f>+I39+0</f>
        <v>0</v>
      </c>
      <c r="G39" s="39">
        <v>-565</v>
      </c>
      <c r="H39" s="22"/>
      <c r="I39" s="71">
        <v>0</v>
      </c>
      <c r="J39" s="84">
        <v>-565</v>
      </c>
      <c r="K39" s="12"/>
    </row>
    <row r="40" spans="1:11" ht="6" customHeight="1">
      <c r="A40" s="12"/>
      <c r="B40" s="12"/>
      <c r="C40" s="12"/>
      <c r="D40" s="12"/>
      <c r="E40" s="12"/>
      <c r="J40" s="37"/>
      <c r="K40" s="12"/>
    </row>
    <row r="41" spans="1:11" ht="12.75">
      <c r="A41" s="12"/>
      <c r="B41" s="9" t="s">
        <v>30</v>
      </c>
      <c r="C41" s="9" t="s">
        <v>31</v>
      </c>
      <c r="D41" s="12"/>
      <c r="E41" s="12"/>
      <c r="J41" s="37"/>
      <c r="K41" s="12"/>
    </row>
    <row r="42" spans="1:11" ht="12.75">
      <c r="A42" s="12"/>
      <c r="B42" s="12"/>
      <c r="C42" s="9" t="s">
        <v>22</v>
      </c>
      <c r="D42" s="12"/>
      <c r="E42" s="12"/>
      <c r="J42" s="37"/>
      <c r="K42" s="12"/>
    </row>
    <row r="43" spans="1:11" ht="12.75">
      <c r="A43" s="12"/>
      <c r="B43" s="12"/>
      <c r="C43" s="9" t="s">
        <v>32</v>
      </c>
      <c r="D43" s="12"/>
      <c r="E43" s="12"/>
      <c r="J43" s="37"/>
      <c r="K43" s="12"/>
    </row>
    <row r="44" spans="1:11" ht="12" customHeight="1">
      <c r="A44" s="12"/>
      <c r="B44" s="12"/>
      <c r="C44" s="9" t="s">
        <v>33</v>
      </c>
      <c r="D44" s="12"/>
      <c r="E44" s="12"/>
      <c r="J44" s="37"/>
      <c r="K44" s="12"/>
    </row>
    <row r="45" spans="3:10" ht="12.75">
      <c r="C45" s="9" t="s">
        <v>34</v>
      </c>
      <c r="F45" s="14">
        <f>SUM(F33:F39)</f>
        <v>10944</v>
      </c>
      <c r="G45" s="14">
        <f>SUM(G33:G39)</f>
        <v>7403</v>
      </c>
      <c r="H45" s="14"/>
      <c r="I45" s="14">
        <f>SUM(I33:I39)</f>
        <v>26155</v>
      </c>
      <c r="J45" s="14">
        <f>SUM(J33:J39)</f>
        <v>23448</v>
      </c>
    </row>
    <row r="46" spans="1:10" ht="6" customHeight="1">
      <c r="A46" s="12"/>
      <c r="G46" s="11"/>
      <c r="J46" s="83"/>
    </row>
    <row r="47" spans="1:10" ht="12" customHeight="1">
      <c r="A47" s="12"/>
      <c r="B47" s="9" t="s">
        <v>35</v>
      </c>
      <c r="C47" s="9" t="s">
        <v>36</v>
      </c>
      <c r="G47" s="11"/>
      <c r="J47" s="83"/>
    </row>
    <row r="48" spans="3:10" ht="12" customHeight="1">
      <c r="C48" s="9" t="s">
        <v>37</v>
      </c>
      <c r="F48" s="72">
        <f>+I48+432</f>
        <v>-144</v>
      </c>
      <c r="G48" s="86">
        <v>-311</v>
      </c>
      <c r="H48" s="21"/>
      <c r="I48" s="72">
        <v>-576</v>
      </c>
      <c r="J48" s="85">
        <v>-492</v>
      </c>
    </row>
    <row r="49" ht="6" customHeight="1">
      <c r="J49" s="83"/>
    </row>
    <row r="50" spans="2:11" ht="12" customHeight="1">
      <c r="B50" s="9" t="s">
        <v>38</v>
      </c>
      <c r="C50" s="9" t="s">
        <v>39</v>
      </c>
      <c r="D50" s="12"/>
      <c r="E50" s="12"/>
      <c r="F50" s="12"/>
      <c r="G50" s="12"/>
      <c r="H50" s="12"/>
      <c r="I50" s="12"/>
      <c r="J50" s="83"/>
      <c r="K50" s="40"/>
    </row>
    <row r="51" spans="3:11" ht="12" customHeight="1">
      <c r="C51" s="9" t="s">
        <v>40</v>
      </c>
      <c r="D51" s="12"/>
      <c r="E51" s="12"/>
      <c r="F51" s="14">
        <f>SUM(F45:F48)</f>
        <v>10800</v>
      </c>
      <c r="G51" s="14">
        <f>SUM(G45:G48)</f>
        <v>7092</v>
      </c>
      <c r="H51" s="14"/>
      <c r="I51" s="14">
        <f>SUM(I45:I48)</f>
        <v>25579</v>
      </c>
      <c r="J51" s="14">
        <f>SUM(J45:J48)</f>
        <v>22956</v>
      </c>
      <c r="K51" s="12"/>
    </row>
    <row r="52" spans="7:10" ht="6" customHeight="1">
      <c r="G52" s="11"/>
      <c r="J52" s="83"/>
    </row>
    <row r="53" spans="2:12" ht="14.25">
      <c r="B53" s="9" t="s">
        <v>41</v>
      </c>
      <c r="C53" s="9" t="s">
        <v>42</v>
      </c>
      <c r="F53" s="72">
        <f>+I53+3639</f>
        <v>-3055</v>
      </c>
      <c r="G53" s="41">
        <v>46</v>
      </c>
      <c r="H53" s="24"/>
      <c r="I53" s="72">
        <v>-6694</v>
      </c>
      <c r="J53" s="85">
        <v>-227</v>
      </c>
      <c r="L53" s="42"/>
    </row>
    <row r="54" ht="12.75">
      <c r="J54" s="37"/>
    </row>
    <row r="55" spans="1:10" ht="12.75">
      <c r="A55" s="9"/>
      <c r="B55" s="9" t="s">
        <v>43</v>
      </c>
      <c r="C55" s="9" t="s">
        <v>44</v>
      </c>
      <c r="J55" s="37"/>
    </row>
    <row r="56" spans="3:10" ht="12.75">
      <c r="C56" s="9" t="s">
        <v>45</v>
      </c>
      <c r="F56" s="14">
        <f>F51+F53</f>
        <v>7745</v>
      </c>
      <c r="G56" s="14">
        <f>G51+G53</f>
        <v>7138</v>
      </c>
      <c r="H56" s="14"/>
      <c r="I56" s="14">
        <f>I51+I53</f>
        <v>18885</v>
      </c>
      <c r="J56" s="14">
        <f>J51+J53</f>
        <v>22729</v>
      </c>
    </row>
    <row r="57" spans="7:10" ht="6" customHeight="1">
      <c r="G57" s="11"/>
      <c r="J57" s="83"/>
    </row>
    <row r="58" spans="3:10" ht="12.75">
      <c r="C58" s="9" t="s">
        <v>46</v>
      </c>
      <c r="F58" s="72">
        <f>+I58+1479</f>
        <v>-635</v>
      </c>
      <c r="G58" s="41">
        <v>-32</v>
      </c>
      <c r="H58" s="22"/>
      <c r="I58" s="72">
        <v>-2114</v>
      </c>
      <c r="J58" s="85">
        <v>-1177</v>
      </c>
    </row>
    <row r="59" spans="7:10" ht="6" customHeight="1">
      <c r="G59" s="11"/>
      <c r="J59" s="83"/>
    </row>
    <row r="60" spans="2:10" ht="12.75">
      <c r="B60" s="9" t="s">
        <v>47</v>
      </c>
      <c r="C60" s="9" t="s">
        <v>192</v>
      </c>
      <c r="G60" s="11"/>
      <c r="J60" s="83"/>
    </row>
    <row r="61" spans="3:10" ht="12.75">
      <c r="C61" s="9" t="s">
        <v>61</v>
      </c>
      <c r="F61" s="14">
        <f>SUM(F56:F58)</f>
        <v>7110</v>
      </c>
      <c r="G61" s="14">
        <f>SUM(G56:G58)</f>
        <v>7106</v>
      </c>
      <c r="H61" s="14"/>
      <c r="I61" s="14">
        <f>SUM(I56:I58)</f>
        <v>16771</v>
      </c>
      <c r="J61" s="14">
        <f>SUM(J56:J58)</f>
        <v>21552</v>
      </c>
    </row>
    <row r="62" spans="7:10" ht="6" customHeight="1">
      <c r="G62" s="11"/>
      <c r="J62" s="83"/>
    </row>
    <row r="63" spans="2:10" ht="12.75">
      <c r="B63" s="9" t="s">
        <v>48</v>
      </c>
      <c r="C63" s="9" t="s">
        <v>49</v>
      </c>
      <c r="F63" s="23">
        <v>0</v>
      </c>
      <c r="G63" s="43">
        <v>0</v>
      </c>
      <c r="H63" s="23"/>
      <c r="I63" s="23">
        <v>0</v>
      </c>
      <c r="J63" s="82">
        <v>0</v>
      </c>
    </row>
    <row r="64" spans="6:10" ht="6" customHeight="1">
      <c r="F64" s="25"/>
      <c r="G64" s="44"/>
      <c r="H64" s="25"/>
      <c r="I64" s="25"/>
      <c r="J64" s="83"/>
    </row>
    <row r="65" spans="3:10" ht="12.75">
      <c r="C65" s="9" t="s">
        <v>46</v>
      </c>
      <c r="F65" s="23">
        <v>0</v>
      </c>
      <c r="G65" s="43">
        <v>0</v>
      </c>
      <c r="H65" s="23"/>
      <c r="I65" s="23">
        <v>0</v>
      </c>
      <c r="J65" s="82">
        <v>0</v>
      </c>
    </row>
    <row r="66" spans="6:10" ht="6" customHeight="1">
      <c r="F66" s="25"/>
      <c r="G66" s="44"/>
      <c r="H66" s="25"/>
      <c r="I66" s="25"/>
      <c r="J66" s="83"/>
    </row>
    <row r="67" spans="3:10" ht="12.75">
      <c r="C67" s="9" t="s">
        <v>50</v>
      </c>
      <c r="F67" s="25"/>
      <c r="G67" s="44"/>
      <c r="H67" s="25"/>
      <c r="I67" s="25"/>
      <c r="J67" s="83"/>
    </row>
    <row r="68" spans="3:10" ht="12.75">
      <c r="C68" s="9" t="s">
        <v>51</v>
      </c>
      <c r="F68" s="71">
        <v>0</v>
      </c>
      <c r="G68" s="41">
        <v>0</v>
      </c>
      <c r="H68" s="22"/>
      <c r="I68" s="71">
        <v>0</v>
      </c>
      <c r="J68" s="85">
        <v>0</v>
      </c>
    </row>
    <row r="69" spans="7:10" ht="6" customHeight="1">
      <c r="G69" s="11"/>
      <c r="J69" s="83"/>
    </row>
    <row r="70" spans="2:10" ht="12.75">
      <c r="B70" s="9" t="s">
        <v>52</v>
      </c>
      <c r="C70" s="9" t="s">
        <v>53</v>
      </c>
      <c r="G70" s="11"/>
      <c r="J70" s="83"/>
    </row>
    <row r="71" spans="3:10" ht="12.75">
      <c r="C71" s="9" t="s">
        <v>62</v>
      </c>
      <c r="G71" s="11"/>
      <c r="J71" s="83"/>
    </row>
    <row r="72" spans="3:10" ht="13.5" thickBot="1">
      <c r="C72" s="9" t="s">
        <v>61</v>
      </c>
      <c r="F72" s="19">
        <f>SUM(F61:F68)</f>
        <v>7110</v>
      </c>
      <c r="G72" s="19">
        <f>SUM(G61:G68)</f>
        <v>7106</v>
      </c>
      <c r="H72" s="21"/>
      <c r="I72" s="19">
        <f>SUM(I61:I68)</f>
        <v>16771</v>
      </c>
      <c r="J72" s="19">
        <f>SUM(J61:J68)</f>
        <v>21552</v>
      </c>
    </row>
    <row r="73" ht="13.5" thickTop="1">
      <c r="G73" s="11"/>
    </row>
    <row r="74" spans="1:7" ht="12.75">
      <c r="A74" s="9" t="s">
        <v>54</v>
      </c>
      <c r="B74" s="9" t="s">
        <v>14</v>
      </c>
      <c r="C74" s="9" t="s">
        <v>55</v>
      </c>
      <c r="G74" s="11"/>
    </row>
    <row r="75" spans="3:7" ht="12.75">
      <c r="C75" s="9" t="s">
        <v>63</v>
      </c>
      <c r="G75" s="11"/>
    </row>
    <row r="76" spans="3:9" ht="12.75">
      <c r="C76" s="9" t="s">
        <v>64</v>
      </c>
      <c r="G76" s="11"/>
      <c r="I76" s="60"/>
    </row>
    <row r="77" ht="6" customHeight="1">
      <c r="G77" s="11"/>
    </row>
    <row r="78" spans="3:10" ht="12" customHeight="1" thickBot="1">
      <c r="C78" s="9" t="s">
        <v>132</v>
      </c>
      <c r="F78" s="73">
        <f>+F61/314667*100</f>
        <v>2.2595315047335753</v>
      </c>
      <c r="G78" s="73">
        <f>+G61/314667*100</f>
        <v>2.2582603196394917</v>
      </c>
      <c r="I78" s="26">
        <f>+I61/314667*100</f>
        <v>5.329761303218959</v>
      </c>
      <c r="J78" s="26">
        <f>+J61/314667*100</f>
        <v>6.849145286922366</v>
      </c>
    </row>
    <row r="79" spans="7:10" ht="6" customHeight="1" thickTop="1">
      <c r="G79" s="11"/>
      <c r="J79" s="11"/>
    </row>
    <row r="80" spans="3:10" ht="13.5" thickBot="1">
      <c r="C80" s="9" t="s">
        <v>121</v>
      </c>
      <c r="E80" s="45"/>
      <c r="F80" s="20" t="s">
        <v>123</v>
      </c>
      <c r="G80" s="20" t="s">
        <v>123</v>
      </c>
      <c r="I80" s="20" t="s">
        <v>123</v>
      </c>
      <c r="J80" s="20" t="s">
        <v>123</v>
      </c>
    </row>
    <row r="81" spans="3:10" ht="13.5" thickTop="1">
      <c r="C81" s="9"/>
      <c r="E81" s="60"/>
      <c r="G81" s="11"/>
      <c r="J81" s="11"/>
    </row>
    <row r="82" spans="1:10" ht="13.5" thickBot="1">
      <c r="A82" s="45" t="s">
        <v>175</v>
      </c>
      <c r="B82" s="8" t="s">
        <v>14</v>
      </c>
      <c r="C82" s="9" t="s">
        <v>176</v>
      </c>
      <c r="F82" s="68" t="s">
        <v>123</v>
      </c>
      <c r="G82" s="66" t="s">
        <v>123</v>
      </c>
      <c r="H82" s="27"/>
      <c r="I82" s="68" t="s">
        <v>123</v>
      </c>
      <c r="J82" s="68" t="s">
        <v>123</v>
      </c>
    </row>
    <row r="83" spans="3:10" ht="6.75" customHeight="1" thickTop="1">
      <c r="C83" s="9"/>
      <c r="G83" s="11"/>
      <c r="J83" s="11"/>
    </row>
    <row r="84" spans="2:10" ht="13.5" thickBot="1">
      <c r="B84" s="8" t="s">
        <v>16</v>
      </c>
      <c r="C84" s="9" t="s">
        <v>177</v>
      </c>
      <c r="F84" s="67" t="s">
        <v>122</v>
      </c>
      <c r="G84" s="67" t="s">
        <v>122</v>
      </c>
      <c r="H84" s="69"/>
      <c r="I84" s="67" t="s">
        <v>122</v>
      </c>
      <c r="J84" s="69" t="s">
        <v>122</v>
      </c>
    </row>
    <row r="85" spans="3:10" ht="13.5" thickTop="1">
      <c r="C85" s="9"/>
      <c r="G85" s="11"/>
      <c r="J85" s="11"/>
    </row>
    <row r="86" spans="3:14" ht="12.75">
      <c r="C86" s="9"/>
      <c r="F86" s="96" t="s">
        <v>180</v>
      </c>
      <c r="G86" s="97"/>
      <c r="I86" s="96" t="s">
        <v>181</v>
      </c>
      <c r="J86" s="97"/>
      <c r="N86" s="60"/>
    </row>
    <row r="87" spans="3:10" ht="12.75">
      <c r="C87" s="9"/>
      <c r="F87" s="98" t="s">
        <v>210</v>
      </c>
      <c r="G87" s="99"/>
      <c r="I87" s="98" t="s">
        <v>185</v>
      </c>
      <c r="J87" s="99"/>
    </row>
    <row r="88" spans="3:10" ht="12.75">
      <c r="C88" s="9"/>
      <c r="G88" s="11"/>
      <c r="J88" s="11"/>
    </row>
    <row r="89" spans="1:10" ht="13.5" thickBot="1">
      <c r="A89" s="45" t="s">
        <v>178</v>
      </c>
      <c r="C89" s="9" t="s">
        <v>179</v>
      </c>
      <c r="F89" s="94" t="s">
        <v>220</v>
      </c>
      <c r="G89" s="95"/>
      <c r="H89" s="27"/>
      <c r="I89" s="94" t="s">
        <v>183</v>
      </c>
      <c r="J89" s="95"/>
    </row>
    <row r="90" spans="3:10" ht="13.5" thickTop="1">
      <c r="C90" s="9"/>
      <c r="G90" s="11"/>
      <c r="J90" s="11"/>
    </row>
    <row r="91" spans="3:10" ht="12" customHeight="1">
      <c r="C91" s="46" t="s">
        <v>126</v>
      </c>
      <c r="F91" s="21"/>
      <c r="G91" s="21"/>
      <c r="H91" s="21"/>
      <c r="I91" s="21"/>
      <c r="J91" s="21"/>
    </row>
    <row r="92" spans="3:10" ht="12" customHeight="1">
      <c r="C92" s="46" t="s">
        <v>127</v>
      </c>
      <c r="F92" s="21"/>
      <c r="G92" s="21"/>
      <c r="H92" s="21"/>
      <c r="I92" s="21"/>
      <c r="J92" s="21"/>
    </row>
    <row r="93" spans="3:10" ht="12" customHeight="1">
      <c r="C93" s="9"/>
      <c r="F93" s="21"/>
      <c r="G93" s="21"/>
      <c r="H93" s="21"/>
      <c r="I93" s="21"/>
      <c r="J93" s="21"/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>
      <c r="C518" s="9" t="s">
        <v>56</v>
      </c>
    </row>
    <row r="519" ht="12" customHeight="1"/>
    <row r="520" ht="12" customHeight="1">
      <c r="C520" s="9" t="s">
        <v>57</v>
      </c>
    </row>
    <row r="521" ht="12" customHeight="1"/>
    <row r="522" ht="12" customHeight="1">
      <c r="C522" s="9" t="s">
        <v>58</v>
      </c>
    </row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>
      <c r="A1375" s="9" t="s">
        <v>59</v>
      </c>
    </row>
    <row r="1376" ht="12" customHeight="1"/>
    <row r="1377" ht="12" customHeight="1">
      <c r="A1377" s="9" t="s">
        <v>56</v>
      </c>
    </row>
    <row r="1378" ht="12" customHeight="1"/>
    <row r="1379" ht="12" customHeight="1">
      <c r="A1379" s="9" t="s">
        <v>57</v>
      </c>
    </row>
    <row r="1380" ht="12" customHeight="1"/>
    <row r="1381" ht="12" customHeight="1">
      <c r="A1381" s="9" t="s">
        <v>60</v>
      </c>
    </row>
    <row r="1382" ht="12" customHeight="1">
      <c r="A1382" s="9" t="s">
        <v>59</v>
      </c>
    </row>
    <row r="1383" ht="12" customHeight="1"/>
    <row r="1384" ht="12" customHeight="1">
      <c r="A1384" s="9" t="s">
        <v>56</v>
      </c>
    </row>
    <row r="1385" ht="12" customHeight="1"/>
    <row r="1386" ht="12" customHeight="1">
      <c r="A1386" s="9" t="s">
        <v>57</v>
      </c>
    </row>
    <row r="1387" ht="12" customHeight="1"/>
    <row r="1388" ht="12" customHeight="1">
      <c r="A1388" s="9" t="s">
        <v>60</v>
      </c>
    </row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784" ht="12" customHeight="1"/>
    <row r="1786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</sheetData>
  <mergeCells count="11">
    <mergeCell ref="F89:G89"/>
    <mergeCell ref="I89:J89"/>
    <mergeCell ref="F86:G86"/>
    <mergeCell ref="F87:G87"/>
    <mergeCell ref="I86:J86"/>
    <mergeCell ref="I87:J87"/>
    <mergeCell ref="A1:M1"/>
    <mergeCell ref="A2:M2"/>
    <mergeCell ref="A3:K3"/>
    <mergeCell ref="A7:K7"/>
    <mergeCell ref="A5:K5"/>
  </mergeCells>
  <printOptions horizontalCentered="1"/>
  <pageMargins left="0.55" right="0.15" top="0.25" bottom="0" header="0.5" footer="0.5"/>
  <pageSetup fitToHeight="1" fitToWidth="1" horizontalDpi="600" verticalDpi="600" orientation="portrait" paperSize="9" scale="76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Accounts Dept.</cp:lastModifiedBy>
  <cp:lastPrinted>2000-11-11T01:04:25Z</cp:lastPrinted>
  <dcterms:created xsi:type="dcterms:W3CDTF">1999-09-14T02:56:27Z</dcterms:created>
  <dcterms:modified xsi:type="dcterms:W3CDTF">2000-11-11T01:04:48Z</dcterms:modified>
  <cp:category/>
  <cp:version/>
  <cp:contentType/>
  <cp:contentStatus/>
</cp:coreProperties>
</file>